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6.xml" ContentType="application/vnd.openxmlformats-officedocument.drawing+xml"/>
  <Override PartName="/xl/comments1.xml" ContentType="application/vnd.openxmlformats-officedocument.spreadsheetml.comments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DELL\Desktop\"/>
    </mc:Choice>
  </mc:AlternateContent>
  <bookViews>
    <workbookView xWindow="0" yWindow="0" windowWidth="10356" windowHeight="7260" tabRatio="733"/>
  </bookViews>
  <sheets>
    <sheet name="RESUMEN" sheetId="8" r:id="rId1"/>
    <sheet name="Metas Semanales" sheetId="24" state="hidden" r:id="rId2"/>
    <sheet name="Plan de Trabajo " sheetId="7" r:id="rId3"/>
    <sheet name="Plan de Trabajo EJEMPLO" sheetId="23" r:id="rId4"/>
    <sheet name="Mensual " sheetId="26" r:id="rId5"/>
    <sheet name="Semanal" sheetId="27" r:id="rId6"/>
  </sheets>
  <externalReferences>
    <externalReference r:id="rId7"/>
  </externalReferences>
  <calcPr calcId="152511"/>
  <fileRecoveryPr autoRecover="0"/>
</workbook>
</file>

<file path=xl/calcChain.xml><?xml version="1.0" encoding="utf-8"?>
<calcChain xmlns="http://schemas.openxmlformats.org/spreadsheetml/2006/main">
  <c r="AF10" i="27" l="1"/>
  <c r="AB10" i="27"/>
  <c r="X10" i="27"/>
  <c r="T10" i="27"/>
  <c r="P10" i="27"/>
  <c r="L10" i="27"/>
  <c r="H10" i="27"/>
  <c r="AG9" i="27"/>
  <c r="AC9" i="27"/>
  <c r="Y9" i="27"/>
  <c r="U9" i="27"/>
  <c r="Q9" i="27"/>
  <c r="M9" i="27"/>
  <c r="I9" i="27"/>
  <c r="E9" i="27"/>
  <c r="AI8" i="27"/>
  <c r="AI7" i="27"/>
  <c r="AH6" i="27"/>
  <c r="AH10" i="27" s="1"/>
  <c r="AG6" i="27"/>
  <c r="AG10" i="27" s="1"/>
  <c r="AF6" i="27"/>
  <c r="AF9" i="27" s="1"/>
  <c r="AD6" i="27"/>
  <c r="AD10" i="27" s="1"/>
  <c r="AC6" i="27"/>
  <c r="AC10" i="27" s="1"/>
  <c r="AB6" i="27"/>
  <c r="AB9" i="27" s="1"/>
  <c r="AA6" i="27"/>
  <c r="AE10" i="27" s="1"/>
  <c r="Z6" i="27"/>
  <c r="Z10" i="27" s="1"/>
  <c r="Y6" i="27"/>
  <c r="Y10" i="27" s="1"/>
  <c r="X6" i="27"/>
  <c r="X9" i="27" s="1"/>
  <c r="W6" i="27"/>
  <c r="W10" i="27" s="1"/>
  <c r="V6" i="27"/>
  <c r="V10" i="27" s="1"/>
  <c r="U6" i="27"/>
  <c r="U10" i="27" s="1"/>
  <c r="T6" i="27"/>
  <c r="T9" i="27" s="1"/>
  <c r="S6" i="27"/>
  <c r="S10" i="27" s="1"/>
  <c r="R6" i="27"/>
  <c r="R10" i="27" s="1"/>
  <c r="Q6" i="27"/>
  <c r="Q10" i="27" s="1"/>
  <c r="P6" i="27"/>
  <c r="P9" i="27" s="1"/>
  <c r="O6" i="27"/>
  <c r="O10" i="27" s="1"/>
  <c r="N6" i="27"/>
  <c r="N10" i="27" s="1"/>
  <c r="M6" i="27"/>
  <c r="M10" i="27" s="1"/>
  <c r="L6" i="27"/>
  <c r="L9" i="27" s="1"/>
  <c r="K6" i="27"/>
  <c r="K10" i="27" s="1"/>
  <c r="J6" i="27"/>
  <c r="J10" i="27" s="1"/>
  <c r="I6" i="27"/>
  <c r="I10" i="27" s="1"/>
  <c r="H6" i="27"/>
  <c r="H9" i="27" s="1"/>
  <c r="G6" i="27"/>
  <c r="G10" i="27" s="1"/>
  <c r="F6" i="27"/>
  <c r="AI6" i="27" s="1"/>
  <c r="E6" i="27"/>
  <c r="D6" i="27"/>
  <c r="D9" i="27" s="1"/>
  <c r="C6" i="27"/>
  <c r="C9" i="27" s="1"/>
  <c r="D7" i="26"/>
  <c r="E7" i="26" s="1"/>
  <c r="P6" i="26"/>
  <c r="M9" i="26" s="1"/>
  <c r="O9" i="26" l="1"/>
  <c r="G9" i="26"/>
  <c r="K9" i="26"/>
  <c r="F9" i="27"/>
  <c r="J9" i="27"/>
  <c r="N9" i="27"/>
  <c r="R9" i="27"/>
  <c r="V9" i="27"/>
  <c r="Z9" i="27"/>
  <c r="AD9" i="27"/>
  <c r="AH9" i="27"/>
  <c r="G9" i="27"/>
  <c r="K9" i="27"/>
  <c r="O9" i="27"/>
  <c r="S9" i="27"/>
  <c r="W9" i="27"/>
  <c r="AA9" i="27"/>
  <c r="AE9" i="27"/>
  <c r="AA10" i="27"/>
  <c r="AI10" i="27" s="1"/>
  <c r="F7" i="26"/>
  <c r="E8" i="26"/>
  <c r="D8" i="26"/>
  <c r="F9" i="26"/>
  <c r="J9" i="26"/>
  <c r="N9" i="26"/>
  <c r="D9" i="26"/>
  <c r="H9" i="26"/>
  <c r="L9" i="26"/>
  <c r="E9" i="26"/>
  <c r="I9" i="26"/>
  <c r="AI9" i="27" l="1"/>
  <c r="P9" i="26"/>
  <c r="F8" i="26"/>
  <c r="G7" i="26"/>
  <c r="H7" i="26" l="1"/>
  <c r="G8" i="26"/>
  <c r="H8" i="26" l="1"/>
  <c r="I7" i="26"/>
  <c r="J7" i="26" l="1"/>
  <c r="I8" i="26"/>
  <c r="J8" i="26" l="1"/>
  <c r="K7" i="26"/>
  <c r="K8" i="26" l="1"/>
  <c r="L7" i="26"/>
  <c r="M7" i="26" l="1"/>
  <c r="L8" i="26"/>
  <c r="N7" i="26" l="1"/>
  <c r="M8" i="26"/>
  <c r="N8" i="26" l="1"/>
  <c r="O7" i="26"/>
  <c r="O8" i="26" s="1"/>
  <c r="P8" i="26" s="1"/>
  <c r="F6" i="24" l="1"/>
  <c r="G6" i="24"/>
  <c r="P8" i="24"/>
  <c r="E6" i="24"/>
  <c r="D6" i="24"/>
  <c r="P6" i="24" l="1"/>
  <c r="G31" i="23"/>
  <c r="H31" i="23" s="1"/>
  <c r="G42" i="23"/>
  <c r="H42" i="23" s="1"/>
  <c r="H39" i="23"/>
  <c r="H33" i="23"/>
  <c r="G26" i="23"/>
  <c r="H26" i="23" s="1"/>
  <c r="G19" i="23"/>
  <c r="H19" i="23" s="1"/>
  <c r="H18" i="23"/>
  <c r="G9" i="23"/>
  <c r="H9" i="23" s="1"/>
  <c r="J7" i="23"/>
  <c r="K7" i="23" s="1"/>
  <c r="L7" i="23" s="1"/>
  <c r="M7" i="23" s="1"/>
  <c r="N7" i="23" s="1"/>
  <c r="O7" i="23" s="1"/>
  <c r="P7" i="23" s="1"/>
  <c r="Q7" i="23" s="1"/>
  <c r="R7" i="23" s="1"/>
  <c r="S7" i="23" s="1"/>
  <c r="T7" i="23" s="1"/>
  <c r="U7" i="23" s="1"/>
  <c r="V7" i="23" s="1"/>
  <c r="W7" i="23" s="1"/>
  <c r="X7" i="23" s="1"/>
  <c r="Y7" i="23" s="1"/>
  <c r="Z7" i="23" s="1"/>
  <c r="AA7" i="23" s="1"/>
  <c r="AB7" i="23" s="1"/>
  <c r="AC7" i="23" s="1"/>
  <c r="AD7" i="23" s="1"/>
  <c r="AE7" i="23" s="1"/>
  <c r="AF7" i="23" s="1"/>
  <c r="AG7" i="23" s="1"/>
  <c r="AH7" i="23" s="1"/>
  <c r="AI7" i="23" s="1"/>
  <c r="AJ7" i="23" s="1"/>
  <c r="AK7" i="23" s="1"/>
  <c r="AL7" i="23" s="1"/>
  <c r="AM7" i="23" s="1"/>
  <c r="H43" i="23" l="1"/>
  <c r="G43" i="23"/>
  <c r="L7" i="7"/>
  <c r="M7" i="7" s="1"/>
  <c r="N7" i="7" s="1"/>
  <c r="O7" i="7" s="1"/>
  <c r="P7" i="7" s="1"/>
  <c r="Q7" i="7" s="1"/>
  <c r="R7" i="7" s="1"/>
  <c r="S7" i="7" s="1"/>
  <c r="T7" i="7" s="1"/>
  <c r="U7" i="7" s="1"/>
  <c r="V7" i="7" s="1"/>
  <c r="W7" i="7" s="1"/>
  <c r="X7" i="7" s="1"/>
  <c r="Y7" i="7" s="1"/>
  <c r="Z7" i="7" s="1"/>
  <c r="AA7" i="7" s="1"/>
  <c r="AB7" i="7" s="1"/>
  <c r="AC7" i="7" s="1"/>
  <c r="AD7" i="7" s="1"/>
  <c r="AE7" i="7" s="1"/>
  <c r="AF7" i="7" s="1"/>
  <c r="AG7" i="7" s="1"/>
  <c r="AH7" i="7" s="1"/>
  <c r="AI7" i="7" s="1"/>
  <c r="AJ7" i="7" s="1"/>
  <c r="AK7" i="7" s="1"/>
  <c r="AL7" i="7" s="1"/>
  <c r="AM7" i="7" s="1"/>
  <c r="AN7" i="7" s="1"/>
  <c r="AO7" i="7" s="1"/>
  <c r="D6" i="8" l="1"/>
</calcChain>
</file>

<file path=xl/comments1.xml><?xml version="1.0" encoding="utf-8"?>
<comments xmlns="http://schemas.openxmlformats.org/spreadsheetml/2006/main">
  <authors>
    <author>Guillermo Mayer Pedroza</author>
  </authors>
  <commentList>
    <comment ref="G5" authorId="0" shapeId="0">
      <text>
        <r>
          <rPr>
            <b/>
            <sz val="9"/>
            <color indexed="81"/>
            <rFont val="Tahoma"/>
            <charset val="1"/>
          </rPr>
          <t>Guillermo Mayer Pedroza:</t>
        </r>
        <r>
          <rPr>
            <sz val="9"/>
            <color indexed="81"/>
            <rFont val="Tahoma"/>
            <charset val="1"/>
          </rPr>
          <t xml:space="preserve">
Inicio de campaña</t>
        </r>
      </text>
    </comment>
  </commentList>
</comments>
</file>

<file path=xl/sharedStrings.xml><?xml version="1.0" encoding="utf-8"?>
<sst xmlns="http://schemas.openxmlformats.org/spreadsheetml/2006/main" count="415" uniqueCount="120">
  <si>
    <t>TOTAL</t>
  </si>
  <si>
    <t>MEDIO</t>
  </si>
  <si>
    <t>PLAN DE TRABAJO</t>
  </si>
  <si>
    <t>ACTIVIDAD</t>
  </si>
  <si>
    <t>INVERSIÓN</t>
  </si>
  <si>
    <t>SIM</t>
  </si>
  <si>
    <t>CPI</t>
  </si>
  <si>
    <t>VENTAS</t>
  </si>
  <si>
    <t>RESUMEN GLOBAL</t>
  </si>
  <si>
    <t>ACERCAMIENTOS</t>
  </si>
  <si>
    <t>NO. TOTAL ACERCAMIENTOS</t>
  </si>
  <si>
    <t>RANK</t>
  </si>
  <si>
    <t>TOP 5 MEDIOS CPI</t>
  </si>
  <si>
    <t>TOP 5 MEDIOS ACERCAMIENTOS</t>
  </si>
  <si>
    <t>E-MARKETING</t>
  </si>
  <si>
    <t>MEDIOS</t>
  </si>
  <si>
    <t>VENTAS TOTALES</t>
  </si>
  <si>
    <t>OBJETIVO</t>
  </si>
  <si>
    <t>Radio</t>
  </si>
  <si>
    <t>CANTIDAD</t>
  </si>
  <si>
    <t>PRECIO UNITARIO</t>
  </si>
  <si>
    <t>Marketing estrategico</t>
  </si>
  <si>
    <t>Planeación, implementación y monitoreo de medios</t>
  </si>
  <si>
    <t>INVERSIÓN MENSUAL</t>
  </si>
  <si>
    <t>D</t>
  </si>
  <si>
    <t>L</t>
  </si>
  <si>
    <t>M</t>
  </si>
  <si>
    <t>J</t>
  </si>
  <si>
    <t>V</t>
  </si>
  <si>
    <t>S</t>
  </si>
  <si>
    <t>PROVEEEDOR</t>
  </si>
  <si>
    <t>Lúminos Marketing</t>
  </si>
  <si>
    <t>Facebook Ads</t>
  </si>
  <si>
    <t>Campaña para captación de clientes. Facebook</t>
  </si>
  <si>
    <t>TOTAL SIN IVA</t>
  </si>
  <si>
    <t>X</t>
  </si>
  <si>
    <t>Precio sujeto a cambios y disponiblidad del proveedor.</t>
  </si>
  <si>
    <t xml:space="preserve">M </t>
  </si>
  <si>
    <t>Estas inversiones son propuestas generales que se definen a la firma de contrato y con previa autorización del cliente.</t>
  </si>
  <si>
    <t>Promotoría</t>
  </si>
  <si>
    <t>8 horas de promotoría telefónica</t>
  </si>
  <si>
    <t>TOTAL CON IVA</t>
  </si>
  <si>
    <t>120 spots, 16 menciones y control remoto.</t>
  </si>
  <si>
    <t>AGO</t>
  </si>
  <si>
    <t>SEP</t>
  </si>
  <si>
    <t>Newsletter</t>
  </si>
  <si>
    <t>Envío semanal a BDD interna de promociones</t>
  </si>
  <si>
    <t>TURNO 2</t>
  </si>
  <si>
    <t>18 al 24</t>
  </si>
  <si>
    <t>21 al 01</t>
  </si>
  <si>
    <t>02 al 08</t>
  </si>
  <si>
    <t>09 al 15</t>
  </si>
  <si>
    <t>21 al 27</t>
  </si>
  <si>
    <t>28 al 03</t>
  </si>
  <si>
    <t>04 al 10</t>
  </si>
  <si>
    <t>11 al 17</t>
  </si>
  <si>
    <t>OCT</t>
  </si>
  <si>
    <t>TURNO 1</t>
  </si>
  <si>
    <t>COMPARATIVO DE ACERCAMIENTOS SEMANALES</t>
  </si>
  <si>
    <t>PERÍODO SIN PUBLICIDAD</t>
  </si>
  <si>
    <t>Envío de Calendario editorial para Vo. Bo.</t>
  </si>
  <si>
    <t>Retroalimentación y modificaciones</t>
  </si>
  <si>
    <t>Autorización y Vo. Bo.</t>
  </si>
  <si>
    <t>Implementación / Inicio</t>
  </si>
  <si>
    <t>Producción de spots</t>
  </si>
  <si>
    <t>Requerimiento de scripts de radio</t>
  </si>
  <si>
    <t>Precio especial en contratación por 2 meses</t>
  </si>
  <si>
    <t>Espectacular Blv. Rocha Cordero</t>
  </si>
  <si>
    <t>Requerimiento de arte</t>
  </si>
  <si>
    <t>Impresión e instalación de lona</t>
  </si>
  <si>
    <t>Envío de boletín electrónico</t>
  </si>
  <si>
    <t>NOV</t>
  </si>
  <si>
    <t>DIC</t>
  </si>
  <si>
    <t>En caso de decidir modificar arte o cambiar ubicación</t>
  </si>
  <si>
    <t>Envío de scripts de radio</t>
  </si>
  <si>
    <t>Envío de arte</t>
  </si>
  <si>
    <t>16 al 22</t>
  </si>
  <si>
    <t>22 al 29</t>
  </si>
  <si>
    <t>30 al 05</t>
  </si>
  <si>
    <t>06 al 12</t>
  </si>
  <si>
    <t>JULIO</t>
  </si>
  <si>
    <t xml:space="preserve">Requerimiento de archivos editables </t>
  </si>
  <si>
    <t>Requerimiento de fotografías de productos</t>
  </si>
  <si>
    <t xml:space="preserve">Recepción de archivos editables y fotografías de productos </t>
  </si>
  <si>
    <t>COMPARATIVO DE ACERCAMIENTOS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</si>
  <si>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</si>
  <si>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</si>
  <si>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</si>
  <si>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</si>
  <si>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</si>
  <si>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</si>
  <si>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</si>
  <si>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</si>
  <si>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</si>
  <si>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</si>
  <si>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</si>
  <si>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</si>
  <si>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ACUMULADO</t>
  </si>
  <si>
    <t>PROMEDIO</t>
  </si>
  <si>
    <t>%</t>
  </si>
  <si>
    <t>ENE</t>
  </si>
  <si>
    <t>FEB</t>
  </si>
  <si>
    <t>MAR</t>
  </si>
  <si>
    <t>13 al 19</t>
  </si>
  <si>
    <t>20 al 26</t>
  </si>
  <si>
    <t>27 al 03</t>
  </si>
  <si>
    <t>25 al 31</t>
  </si>
  <si>
    <t>1 al 7</t>
  </si>
  <si>
    <t>8 al 14</t>
  </si>
  <si>
    <t>15 al 21</t>
  </si>
  <si>
    <t>22 al 28</t>
  </si>
  <si>
    <t>29 al 4</t>
  </si>
  <si>
    <t>5 al 11</t>
  </si>
  <si>
    <t>12 al 18</t>
  </si>
  <si>
    <t>19 al 25</t>
  </si>
  <si>
    <t>26 al 4</t>
  </si>
  <si>
    <t>26 al 1</t>
  </si>
  <si>
    <t xml:space="preserve"> </t>
  </si>
  <si>
    <t>SIN PUBLICIDAD</t>
  </si>
  <si>
    <t>AÑO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</si>
</sst>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164" formatCode="0.0%"/>
    <numFmt numFmtId="167" formatCode="0.0000%"/>
    <numFmt numFmtId="168" formatCode="0.000%"/>
  </numFmts>
  <fonts count="33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name val="Arial"/>
      <family val="2"/>
    </font>
    <font>
      <sz val="8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0"/>
      <name val="Arial"/>
      <family val="2"/>
    </font>
    <font>
      <b/>
      <sz val="18"/>
      <color theme="0"/>
      <name val="Calibri"/>
      <family val="2"/>
      <scheme val="minor"/>
    </font>
    <font>
      <b/>
      <sz val="36"/>
      <color theme="3" tint="-0.249977111117893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theme="0"/>
      <name val="Gill Sans MT"/>
      <family val="2"/>
    </font>
    <font>
      <b/>
      <sz val="11"/>
      <color theme="0"/>
      <name val="Gill Sans MT"/>
      <family val="2"/>
    </font>
    <font>
      <sz val="12"/>
      <color theme="1"/>
      <name val="Calibri"/>
      <family val="2"/>
      <scheme val="minor"/>
    </font>
    <font>
      <b/>
      <sz val="48"/>
      <color theme="3" tint="-0.249977111117893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4"/>
      <color theme="0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6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26"/>
      <color theme="3" tint="-0.249977111117893"/>
      <name val="Calibri"/>
      <family val="2"/>
      <scheme val="minor"/>
    </font>
    <font>
      <b/>
      <i/>
      <sz val="12"/>
      <color theme="0"/>
      <name val="Gill Sans MT"/>
      <family val="2"/>
    </font>
    <font>
      <b/>
      <i/>
      <u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9"/>
      <color indexed="81"/>
      <name val="Tahoma"/>
      <charset val="1"/>
    </font>
    <font>
      <sz val="9"/>
      <color indexed="81"/>
      <name val="Tahoma"/>
      <charset val="1"/>
    </font>
  </fonts>
  <fills count="6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3">
    <xf numFmtId="0" fontId="0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125">
    <xf numFmtId="0" fontId="0" fillId="0" borderId="0" xfId="0"/>
    <xf numFmtId="0" fontId="0" fillId="3" borderId="0" xfId="0" applyFill="1"/>
    <xf numFmtId="0" fontId="4" fillId="3" borderId="0" xfId="0" applyFont="1" applyFill="1" applyAlignment="1">
      <alignment horizontal="center"/>
    </xf>
    <xf numFmtId="0" fontId="9" fillId="3" borderId="0" xfId="0" applyFont="1" applyFill="1" applyAlignment="1">
      <alignment horizontal="center"/>
    </xf>
    <xf numFmtId="0" fontId="9" fillId="3" borderId="0" xfId="0" applyFont="1" applyFill="1"/>
    <xf numFmtId="0" fontId="0" fillId="2" borderId="0" xfId="0" applyFill="1"/>
    <xf numFmtId="0" fontId="11" fillId="2" borderId="0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right"/>
    </xf>
    <xf numFmtId="0" fontId="8" fillId="3" borderId="0" xfId="0" applyFont="1" applyFill="1" applyBorder="1" applyAlignment="1">
      <alignment horizontal="right"/>
    </xf>
    <xf numFmtId="0" fontId="4" fillId="3" borderId="0" xfId="0" applyFont="1" applyFill="1"/>
    <xf numFmtId="164" fontId="7" fillId="3" borderId="0" xfId="1" applyNumberFormat="1" applyFont="1" applyFill="1" applyBorder="1" applyAlignment="1">
      <alignment horizontal="center"/>
    </xf>
    <xf numFmtId="0" fontId="17" fillId="3" borderId="0" xfId="0" applyFont="1" applyFill="1"/>
    <xf numFmtId="0" fontId="0" fillId="3" borderId="0" xfId="0" applyFill="1" applyAlignment="1">
      <alignment horizontal="center"/>
    </xf>
    <xf numFmtId="44" fontId="6" fillId="3" borderId="0" xfId="2" applyFont="1" applyFill="1" applyAlignment="1">
      <alignment horizontal="center"/>
    </xf>
    <xf numFmtId="44" fontId="7" fillId="3" borderId="0" xfId="2" applyFont="1" applyFill="1" applyAlignment="1">
      <alignment horizontal="center"/>
    </xf>
    <xf numFmtId="0" fontId="0" fillId="3" borderId="0" xfId="0" applyFill="1" applyBorder="1" applyAlignment="1">
      <alignment horizontal="center"/>
    </xf>
    <xf numFmtId="0" fontId="14" fillId="4" borderId="2" xfId="0" applyFont="1" applyFill="1" applyBorder="1" applyAlignment="1">
      <alignment horizontal="center"/>
    </xf>
    <xf numFmtId="0" fontId="21" fillId="4" borderId="3" xfId="0" applyFont="1" applyFill="1" applyBorder="1" applyAlignment="1">
      <alignment horizontal="center"/>
    </xf>
    <xf numFmtId="0" fontId="20" fillId="2" borderId="6" xfId="0" applyFont="1" applyFill="1" applyBorder="1" applyAlignment="1">
      <alignment horizontal="center"/>
    </xf>
    <xf numFmtId="0" fontId="23" fillId="2" borderId="6" xfId="0" applyFont="1" applyFill="1" applyBorder="1" applyAlignment="1">
      <alignment horizontal="center"/>
    </xf>
    <xf numFmtId="44" fontId="24" fillId="3" borderId="7" xfId="2" applyFont="1" applyFill="1" applyBorder="1" applyAlignment="1">
      <alignment horizontal="center"/>
    </xf>
    <xf numFmtId="0" fontId="14" fillId="2" borderId="4" xfId="0" applyFont="1" applyFill="1" applyBorder="1" applyAlignment="1">
      <alignment horizontal="center"/>
    </xf>
    <xf numFmtId="0" fontId="14" fillId="2" borderId="5" xfId="0" applyFont="1" applyFill="1" applyBorder="1" applyAlignment="1">
      <alignment horizontal="center"/>
    </xf>
    <xf numFmtId="0" fontId="10" fillId="2" borderId="4" xfId="0" applyFont="1" applyFill="1" applyBorder="1" applyAlignment="1">
      <alignment horizontal="center"/>
    </xf>
    <xf numFmtId="0" fontId="10" fillId="3" borderId="5" xfId="0" applyFont="1" applyFill="1" applyBorder="1" applyAlignment="1">
      <alignment horizontal="center"/>
    </xf>
    <xf numFmtId="0" fontId="10" fillId="2" borderId="6" xfId="0" applyFont="1" applyFill="1" applyBorder="1" applyAlignment="1">
      <alignment horizontal="center"/>
    </xf>
    <xf numFmtId="0" fontId="10" fillId="3" borderId="7" xfId="0" applyFont="1" applyFill="1" applyBorder="1" applyAlignment="1">
      <alignment horizontal="center"/>
    </xf>
    <xf numFmtId="0" fontId="22" fillId="3" borderId="0" xfId="0" applyFont="1" applyFill="1" applyBorder="1" applyAlignment="1">
      <alignment horizontal="center"/>
    </xf>
    <xf numFmtId="1" fontId="21" fillId="3" borderId="7" xfId="2" applyNumberFormat="1" applyFont="1" applyFill="1" applyBorder="1" applyAlignment="1">
      <alignment horizontal="center"/>
    </xf>
    <xf numFmtId="1" fontId="9" fillId="3" borderId="0" xfId="0" applyNumberFormat="1" applyFont="1" applyFill="1" applyAlignment="1">
      <alignment horizontal="center"/>
    </xf>
    <xf numFmtId="1" fontId="19" fillId="3" borderId="0" xfId="0" applyNumberFormat="1" applyFont="1" applyFill="1" applyAlignment="1">
      <alignment horizontal="center"/>
    </xf>
    <xf numFmtId="0" fontId="14" fillId="2" borderId="0" xfId="0" applyFont="1" applyFill="1" applyBorder="1" applyAlignment="1">
      <alignment horizontal="center"/>
    </xf>
    <xf numFmtId="0" fontId="25" fillId="3" borderId="1" xfId="0" applyFont="1" applyFill="1" applyBorder="1" applyAlignment="1">
      <alignment horizontal="left"/>
    </xf>
    <xf numFmtId="0" fontId="25" fillId="0" borderId="1" xfId="0" applyFont="1" applyFill="1" applyBorder="1" applyAlignment="1">
      <alignment horizontal="left"/>
    </xf>
    <xf numFmtId="44" fontId="25" fillId="0" borderId="1" xfId="2" applyFont="1" applyFill="1" applyBorder="1" applyAlignment="1">
      <alignment horizontal="center"/>
    </xf>
    <xf numFmtId="0" fontId="0" fillId="3" borderId="0" xfId="0" applyFont="1" applyFill="1"/>
    <xf numFmtId="0" fontId="22" fillId="3" borderId="12" xfId="0" applyFont="1" applyFill="1" applyBorder="1" applyAlignment="1">
      <alignment horizontal="center"/>
    </xf>
    <xf numFmtId="44" fontId="25" fillId="0" borderId="1" xfId="2" applyFont="1" applyFill="1" applyBorder="1" applyAlignment="1">
      <alignment horizontal="left"/>
    </xf>
    <xf numFmtId="0" fontId="25" fillId="3" borderId="1" xfId="0" applyFont="1" applyFill="1" applyBorder="1" applyAlignment="1">
      <alignment horizontal="center"/>
    </xf>
    <xf numFmtId="44" fontId="25" fillId="5" borderId="1" xfId="2" applyFont="1" applyFill="1" applyBorder="1" applyAlignment="1">
      <alignment horizontal="left"/>
    </xf>
    <xf numFmtId="0" fontId="18" fillId="3" borderId="0" xfId="0" applyFont="1" applyFill="1" applyAlignment="1">
      <alignment horizontal="center"/>
    </xf>
    <xf numFmtId="0" fontId="5" fillId="2" borderId="1" xfId="0" applyFont="1" applyFill="1" applyBorder="1" applyAlignment="1">
      <alignment horizontal="center" wrapText="1"/>
    </xf>
    <xf numFmtId="0" fontId="17" fillId="0" borderId="1" xfId="0" applyFont="1" applyFill="1" applyBorder="1" applyAlignment="1">
      <alignment horizontal="center"/>
    </xf>
    <xf numFmtId="0" fontId="25" fillId="0" borderId="1" xfId="0" applyFont="1" applyFill="1" applyBorder="1" applyAlignment="1">
      <alignment horizontal="center"/>
    </xf>
    <xf numFmtId="44" fontId="26" fillId="0" borderId="1" xfId="2" applyFont="1" applyFill="1" applyBorder="1" applyAlignment="1">
      <alignment horizontal="center"/>
    </xf>
    <xf numFmtId="0" fontId="26" fillId="0" borderId="1" xfId="0" applyFont="1" applyFill="1" applyBorder="1" applyAlignment="1">
      <alignment horizontal="left"/>
    </xf>
    <xf numFmtId="0" fontId="26" fillId="0" borderId="1" xfId="0" applyFont="1" applyFill="1" applyBorder="1"/>
    <xf numFmtId="0" fontId="25" fillId="3" borderId="1" xfId="0" applyFont="1" applyFill="1" applyBorder="1" applyAlignment="1">
      <alignment wrapText="1"/>
    </xf>
    <xf numFmtId="44" fontId="16" fillId="2" borderId="13" xfId="2" applyFont="1" applyFill="1" applyBorder="1" applyAlignment="1">
      <alignment horizontal="center" vertical="center" wrapText="1"/>
    </xf>
    <xf numFmtId="44" fontId="16" fillId="2" borderId="14" xfId="2" applyFont="1" applyFill="1" applyBorder="1" applyAlignment="1">
      <alignment horizontal="center" vertical="center" wrapText="1"/>
    </xf>
    <xf numFmtId="44" fontId="16" fillId="2" borderId="11" xfId="2" applyFont="1" applyFill="1" applyBorder="1" applyAlignment="1">
      <alignment horizontal="center" vertical="center" wrapText="1"/>
    </xf>
    <xf numFmtId="44" fontId="19" fillId="0" borderId="1" xfId="2" applyFont="1" applyFill="1" applyBorder="1" applyAlignment="1">
      <alignment horizontal="center"/>
    </xf>
    <xf numFmtId="0" fontId="15" fillId="2" borderId="1" xfId="0" applyFont="1" applyFill="1" applyBorder="1" applyAlignment="1">
      <alignment horizontal="center" wrapText="1"/>
    </xf>
    <xf numFmtId="44" fontId="25" fillId="0" borderId="1" xfId="2" applyFont="1" applyFill="1" applyBorder="1" applyAlignment="1">
      <alignment horizontal="right"/>
    </xf>
    <xf numFmtId="0" fontId="29" fillId="0" borderId="1" xfId="0" applyFont="1" applyFill="1" applyBorder="1" applyAlignment="1">
      <alignment horizontal="left"/>
    </xf>
    <xf numFmtId="0" fontId="25" fillId="0" borderId="1" xfId="0" applyFont="1" applyFill="1" applyBorder="1" applyAlignment="1">
      <alignment horizontal="right"/>
    </xf>
    <xf numFmtId="0" fontId="15" fillId="2" borderId="1" xfId="0" applyFont="1" applyFill="1" applyBorder="1" applyAlignment="1">
      <alignment horizontal="center" wrapText="1"/>
    </xf>
    <xf numFmtId="0" fontId="0" fillId="3" borderId="0" xfId="0" applyFill="1" applyAlignment="1">
      <alignment horizontal="left"/>
    </xf>
    <xf numFmtId="0" fontId="13" fillId="3" borderId="0" xfId="0" applyFont="1" applyFill="1" applyAlignment="1">
      <alignment horizontal="center" vertical="center"/>
    </xf>
    <xf numFmtId="44" fontId="16" fillId="2" borderId="13" xfId="2" applyFont="1" applyFill="1" applyBorder="1" applyAlignment="1">
      <alignment horizontal="center" vertical="center" wrapText="1"/>
    </xf>
    <xf numFmtId="44" fontId="16" fillId="2" borderId="14" xfId="2" applyFont="1" applyFill="1" applyBorder="1" applyAlignment="1">
      <alignment horizontal="center" vertical="center" wrapText="1"/>
    </xf>
    <xf numFmtId="44" fontId="16" fillId="2" borderId="11" xfId="2" applyFont="1" applyFill="1" applyBorder="1" applyAlignment="1">
      <alignment horizontal="center" vertical="center" wrapText="1"/>
    </xf>
    <xf numFmtId="0" fontId="26" fillId="0" borderId="20" xfId="0" applyFont="1" applyFill="1" applyBorder="1" applyAlignment="1">
      <alignment horizontal="left"/>
    </xf>
    <xf numFmtId="0" fontId="13" fillId="3" borderId="0" xfId="0" applyFont="1" applyFill="1" applyBorder="1" applyAlignment="1">
      <alignment horizontal="center" vertical="center"/>
    </xf>
    <xf numFmtId="0" fontId="0" fillId="3" borderId="0" xfId="0" applyFill="1" applyBorder="1" applyAlignment="1">
      <alignment horizontal="left"/>
    </xf>
    <xf numFmtId="16" fontId="11" fillId="2" borderId="0" xfId="0" applyNumberFormat="1" applyFont="1" applyFill="1" applyBorder="1" applyAlignment="1">
      <alignment horizontal="center"/>
    </xf>
    <xf numFmtId="0" fontId="12" fillId="2" borderId="0" xfId="0" applyFont="1" applyFill="1" applyAlignment="1"/>
    <xf numFmtId="0" fontId="13" fillId="3" borderId="0" xfId="0" applyFont="1" applyFill="1" applyAlignment="1">
      <alignment horizontal="center" vertical="center"/>
    </xf>
    <xf numFmtId="44" fontId="16" fillId="2" borderId="13" xfId="2" applyFont="1" applyFill="1" applyBorder="1" applyAlignment="1">
      <alignment horizontal="center" vertical="center" wrapText="1"/>
    </xf>
    <xf numFmtId="44" fontId="16" fillId="2" borderId="14" xfId="2" applyFont="1" applyFill="1" applyBorder="1" applyAlignment="1">
      <alignment horizontal="center" vertical="center" wrapText="1"/>
    </xf>
    <xf numFmtId="44" fontId="16" fillId="2" borderId="11" xfId="2" applyFont="1" applyFill="1" applyBorder="1" applyAlignment="1">
      <alignment horizontal="center" vertical="center" wrapText="1"/>
    </xf>
    <xf numFmtId="0" fontId="0" fillId="3" borderId="0" xfId="0" applyFill="1" applyAlignment="1">
      <alignment horizontal="left"/>
    </xf>
    <xf numFmtId="0" fontId="12" fillId="2" borderId="0" xfId="0" applyFont="1" applyFill="1" applyAlignment="1">
      <alignment horizontal="center"/>
    </xf>
    <xf numFmtId="0" fontId="19" fillId="3" borderId="0" xfId="0" applyFont="1" applyFill="1" applyAlignment="1">
      <alignment horizontal="center" vertical="center" wrapText="1"/>
    </xf>
    <xf numFmtId="0" fontId="20" fillId="3" borderId="0" xfId="0" applyFont="1" applyFill="1" applyBorder="1" applyAlignment="1">
      <alignment horizontal="center"/>
    </xf>
    <xf numFmtId="0" fontId="14" fillId="3" borderId="0" xfId="0" applyFont="1" applyFill="1" applyBorder="1" applyAlignment="1">
      <alignment horizontal="center"/>
    </xf>
    <xf numFmtId="0" fontId="14" fillId="4" borderId="2" xfId="0" applyFont="1" applyFill="1" applyBorder="1" applyAlignment="1">
      <alignment horizontal="center"/>
    </xf>
    <xf numFmtId="0" fontId="14" fillId="4" borderId="10" xfId="0" applyFont="1" applyFill="1" applyBorder="1" applyAlignment="1">
      <alignment horizontal="center"/>
    </xf>
    <xf numFmtId="0" fontId="14" fillId="4" borderId="3" xfId="0" applyFont="1" applyFill="1" applyBorder="1" applyAlignment="1">
      <alignment horizontal="center"/>
    </xf>
    <xf numFmtId="0" fontId="14" fillId="4" borderId="4" xfId="0" applyFont="1" applyFill="1" applyBorder="1" applyAlignment="1">
      <alignment horizontal="center"/>
    </xf>
    <xf numFmtId="0" fontId="14" fillId="4" borderId="0" xfId="0" applyFont="1" applyFill="1" applyBorder="1" applyAlignment="1">
      <alignment horizontal="center"/>
    </xf>
    <xf numFmtId="0" fontId="14" fillId="4" borderId="5" xfId="0" applyFont="1" applyFill="1" applyBorder="1" applyAlignment="1">
      <alignment horizontal="center"/>
    </xf>
    <xf numFmtId="0" fontId="13" fillId="3" borderId="0" xfId="0" applyFont="1" applyFill="1" applyAlignment="1">
      <alignment horizontal="center" vertical="center" wrapText="1"/>
    </xf>
    <xf numFmtId="0" fontId="14" fillId="4" borderId="8" xfId="0" applyFont="1" applyFill="1" applyBorder="1" applyAlignment="1">
      <alignment horizontal="center"/>
    </xf>
    <xf numFmtId="0" fontId="14" fillId="4" borderId="9" xfId="0" applyFont="1" applyFill="1" applyBorder="1" applyAlignment="1">
      <alignment horizontal="center"/>
    </xf>
    <xf numFmtId="0" fontId="27" fillId="3" borderId="0" xfId="0" applyFont="1" applyFill="1" applyAlignment="1">
      <alignment horizontal="center" vertical="center"/>
    </xf>
    <xf numFmtId="0" fontId="0" fillId="3" borderId="0" xfId="0" applyFill="1" applyAlignment="1">
      <alignment horizontal="right" vertical="center"/>
    </xf>
    <xf numFmtId="0" fontId="12" fillId="2" borderId="0" xfId="0" applyFont="1" applyFill="1" applyAlignment="1">
      <alignment horizontal="center"/>
    </xf>
    <xf numFmtId="0" fontId="19" fillId="3" borderId="0" xfId="0" applyFont="1" applyFill="1" applyAlignment="1">
      <alignment horizontal="center" vertical="center" wrapText="1"/>
    </xf>
    <xf numFmtId="0" fontId="0" fillId="3" borderId="19" xfId="0" applyFill="1" applyBorder="1" applyAlignment="1">
      <alignment horizontal="left"/>
    </xf>
    <xf numFmtId="0" fontId="0" fillId="3" borderId="0" xfId="0" applyFill="1" applyAlignment="1">
      <alignment horizontal="left"/>
    </xf>
    <xf numFmtId="0" fontId="15" fillId="2" borderId="13" xfId="0" applyFont="1" applyFill="1" applyBorder="1" applyAlignment="1">
      <alignment horizontal="center" vertical="center"/>
    </xf>
    <xf numFmtId="0" fontId="15" fillId="2" borderId="14" xfId="0" applyFont="1" applyFill="1" applyBorder="1" applyAlignment="1">
      <alignment horizontal="center" vertical="center"/>
    </xf>
    <xf numFmtId="0" fontId="15" fillId="2" borderId="11" xfId="0" applyFont="1" applyFill="1" applyBorder="1" applyAlignment="1">
      <alignment horizontal="center" vertical="center"/>
    </xf>
    <xf numFmtId="44" fontId="16" fillId="2" borderId="15" xfId="2" applyFont="1" applyFill="1" applyBorder="1" applyAlignment="1">
      <alignment horizontal="center" vertical="center" wrapText="1"/>
    </xf>
    <xf numFmtId="44" fontId="16" fillId="2" borderId="16" xfId="2" applyFont="1" applyFill="1" applyBorder="1" applyAlignment="1">
      <alignment horizontal="center" vertical="center" wrapText="1"/>
    </xf>
    <xf numFmtId="0" fontId="13" fillId="3" borderId="0" xfId="0" applyFont="1" applyFill="1" applyAlignment="1">
      <alignment horizontal="center" vertical="center"/>
    </xf>
    <xf numFmtId="0" fontId="13" fillId="3" borderId="18" xfId="0" applyFont="1" applyFill="1" applyBorder="1" applyAlignment="1">
      <alignment horizontal="center" vertical="center"/>
    </xf>
    <xf numFmtId="44" fontId="16" fillId="2" borderId="13" xfId="2" applyFont="1" applyFill="1" applyBorder="1" applyAlignment="1">
      <alignment horizontal="center" vertical="center" wrapText="1"/>
    </xf>
    <xf numFmtId="44" fontId="16" fillId="2" borderId="14" xfId="2" applyFont="1" applyFill="1" applyBorder="1" applyAlignment="1">
      <alignment horizontal="center" vertical="center" wrapText="1"/>
    </xf>
    <xf numFmtId="44" fontId="16" fillId="2" borderId="11" xfId="2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right"/>
    </xf>
    <xf numFmtId="0" fontId="3" fillId="3" borderId="16" xfId="0" applyFont="1" applyFill="1" applyBorder="1" applyAlignment="1">
      <alignment horizontal="right"/>
    </xf>
    <xf numFmtId="0" fontId="3" fillId="3" borderId="17" xfId="0" applyFont="1" applyFill="1" applyBorder="1" applyAlignment="1">
      <alignment horizontal="right"/>
    </xf>
    <xf numFmtId="0" fontId="28" fillId="2" borderId="1" xfId="0" applyFont="1" applyFill="1" applyBorder="1" applyAlignment="1">
      <alignment horizontal="center"/>
    </xf>
    <xf numFmtId="0" fontId="28" fillId="2" borderId="20" xfId="0" applyFont="1" applyFill="1" applyBorder="1" applyAlignment="1">
      <alignment horizontal="center"/>
    </xf>
    <xf numFmtId="0" fontId="28" fillId="2" borderId="18" xfId="0" applyFont="1" applyFill="1" applyBorder="1" applyAlignment="1">
      <alignment horizontal="center"/>
    </xf>
    <xf numFmtId="0" fontId="28" fillId="2" borderId="15" xfId="0" applyFont="1" applyFill="1" applyBorder="1" applyAlignment="1">
      <alignment horizontal="center"/>
    </xf>
    <xf numFmtId="0" fontId="28" fillId="2" borderId="16" xfId="0" applyFont="1" applyFill="1" applyBorder="1" applyAlignment="1">
      <alignment horizontal="center"/>
    </xf>
    <xf numFmtId="0" fontId="15" fillId="2" borderId="1" xfId="0" applyFont="1" applyFill="1" applyBorder="1" applyAlignment="1">
      <alignment horizontal="center" vertical="center"/>
    </xf>
    <xf numFmtId="44" fontId="16" fillId="2" borderId="1" xfId="2" applyFont="1" applyFill="1" applyBorder="1" applyAlignment="1">
      <alignment horizontal="center" vertical="center" wrapText="1"/>
    </xf>
    <xf numFmtId="44" fontId="16" fillId="2" borderId="1" xfId="2" applyFont="1" applyFill="1" applyBorder="1" applyAlignment="1">
      <alignment horizontal="center" vertical="center"/>
    </xf>
    <xf numFmtId="1" fontId="4" fillId="5" borderId="0" xfId="0" applyNumberFormat="1" applyFont="1" applyFill="1" applyAlignment="1">
      <alignment horizontal="center"/>
    </xf>
    <xf numFmtId="9" fontId="0" fillId="3" borderId="0" xfId="1" applyFont="1" applyFill="1"/>
    <xf numFmtId="0" fontId="0" fillId="3" borderId="0" xfId="0" applyFill="1" applyAlignment="1">
      <alignment horizontal="right"/>
    </xf>
    <xf numFmtId="164" fontId="30" fillId="3" borderId="0" xfId="1" applyNumberFormat="1" applyFont="1" applyFill="1"/>
    <xf numFmtId="164" fontId="0" fillId="3" borderId="0" xfId="0" applyNumberFormat="1" applyFill="1" applyAlignment="1">
      <alignment horizontal="center"/>
    </xf>
    <xf numFmtId="164" fontId="4" fillId="3" borderId="0" xfId="1" applyNumberFormat="1" applyFont="1" applyFill="1" applyAlignment="1">
      <alignment horizontal="center"/>
    </xf>
    <xf numFmtId="167" fontId="9" fillId="3" borderId="0" xfId="1" applyNumberFormat="1" applyFont="1" applyFill="1"/>
    <xf numFmtId="1" fontId="0" fillId="3" borderId="0" xfId="0" applyNumberFormat="1" applyFill="1" applyAlignment="1">
      <alignment horizontal="center"/>
    </xf>
    <xf numFmtId="10" fontId="9" fillId="3" borderId="0" xfId="1" applyNumberFormat="1" applyFont="1" applyFill="1" applyAlignment="1">
      <alignment horizontal="center"/>
    </xf>
    <xf numFmtId="168" fontId="0" fillId="3" borderId="0" xfId="1" applyNumberFormat="1" applyFont="1" applyFill="1"/>
    <xf numFmtId="0" fontId="0" fillId="5" borderId="0" xfId="0" applyFill="1" applyAlignment="1">
      <alignment horizontal="center"/>
    </xf>
    <xf numFmtId="164" fontId="0" fillId="3" borderId="0" xfId="1" applyNumberFormat="1" applyFont="1" applyFill="1"/>
    <xf numFmtId="10" fontId="19" fillId="3" borderId="0" xfId="1" applyNumberFormat="1" applyFont="1" applyFill="1" applyAlignment="1">
      <alignment horizontal="center" vertical="center" wrapText="1"/>
    </xf>
  </cellXfs>
  <cellStyles count="3">
    <cellStyle name="Moneda" xfId="2" builtinId="4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lineChart>
        <c:grouping val="standard"/>
        <c:varyColors val="0"/>
        <c:ser>
          <c:idx val="6"/>
          <c:order val="0"/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'Metas Semanales'!$D$6:$O$6</c:f>
              <c:numCache>
                <c:formatCode>General</c:formatCode>
                <c:ptCount val="12"/>
                <c:pt idx="0">
                  <c:v>999</c:v>
                </c:pt>
                <c:pt idx="1">
                  <c:v>1199</c:v>
                </c:pt>
                <c:pt idx="2">
                  <c:v>1012</c:v>
                </c:pt>
                <c:pt idx="3">
                  <c:v>1054</c:v>
                </c:pt>
                <c:pt idx="4">
                  <c:v>1332</c:v>
                </c:pt>
                <c:pt idx="5">
                  <c:v>1332</c:v>
                </c:pt>
                <c:pt idx="6">
                  <c:v>1492</c:v>
                </c:pt>
                <c:pt idx="7">
                  <c:v>1492</c:v>
                </c:pt>
                <c:pt idx="8">
                  <c:v>1492</c:v>
                </c:pt>
                <c:pt idx="9">
                  <c:v>1492</c:v>
                </c:pt>
                <c:pt idx="10">
                  <c:v>1716</c:v>
                </c:pt>
                <c:pt idx="11">
                  <c:v>1716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F7DE-46C3-A476-0773B028ED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497641616"/>
        <c:axId val="-1497647600"/>
      </c:lineChart>
      <c:catAx>
        <c:axId val="-149764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497647600"/>
        <c:crosses val="autoZero"/>
        <c:auto val="1"/>
        <c:lblAlgn val="ctr"/>
        <c:lblOffset val="100"/>
        <c:noMultiLvlLbl val="0"/>
      </c:catAx>
      <c:valAx>
        <c:axId val="-1497647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49764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05806847136809E-2"/>
          <c:y val="4.2141294838145597E-2"/>
          <c:w val="0.808728317719412"/>
          <c:h val="0.83261956838728501"/>
        </c:manualLayout>
      </c:layout>
      <c:lineChart>
        <c:grouping val="standard"/>
        <c:varyColors val="0"/>
        <c:ser>
          <c:idx val="0"/>
          <c:order val="0"/>
          <c:tx>
            <c:strRef>
              <c:f>'Mensual '!$C$4</c:f>
              <c:strCache>
                <c:ptCount val="1"/>
                <c:pt idx="0">
                  <c:v>AÑO</c:v>
                </c:pt>
              </c:strCache>
            </c:strRef>
          </c:tx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accent1"/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'Mensual '!$D$6:$O$6</c:f>
              <c:numCache>
                <c:formatCode>General</c:formatCode>
                <c:ptCount val="12"/>
                <c:pt idx="0">
                  <c:v>7485</c:v>
                </c:pt>
                <c:pt idx="1">
                  <c:v>6253</c:v>
                </c:pt>
                <c:pt idx="2">
                  <c:v>6690</c:v>
                </c:pt>
                <c:pt idx="3">
                  <c:v>5997</c:v>
                </c:pt>
                <c:pt idx="4">
                  <c:v>5609</c:v>
                </c:pt>
                <c:pt idx="5">
                  <c:v>5064</c:v>
                </c:pt>
                <c:pt idx="6">
                  <c:v>5559</c:v>
                </c:pt>
                <c:pt idx="7">
                  <c:v>5032</c:v>
                </c:pt>
                <c:pt idx="8">
                  <c:v>5328</c:v>
                </c:pt>
                <c:pt idx="9" formatCode="0">
                  <c:v>6177</c:v>
                </c:pt>
                <c:pt idx="10" formatCode="0">
                  <c:v>6429</c:v>
                </c:pt>
                <c:pt idx="11" formatCode="0">
                  <c:v>7652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141-451C-B8FA-789FF41AF7B7}"/>
            </c:ext>
          </c:extLst>
        </c:ser>
        <c:ser>
          <c:idx val="1"/>
          <c:order val="1"/>
          <c:tx>
            <c:strRef>
              <c:f>'Mensual '!#REF!</c:f>
              <c:strCache>
                <c:ptCount val="1"/>
                <c:pt idx="0">
                  <c:v>#REF!</c:v>
                </c:pt>
              </c:strCache>
            </c:strRef>
          </c:tx>
          <c:spPr>
            <a:ln w="317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accent2"/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'Mensual '!$D$10:$O$10</c:f>
              <c:numCache>
                <c:formatCode>General</c:formatCode>
                <c:ptCount val="12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141-451C-B8FA-789FF41AF7B7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-1087863344"/>
        <c:axId val="-1087861712"/>
      </c:lineChart>
      <c:catAx>
        <c:axId val="-108786334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087861712"/>
        <c:crosses val="autoZero"/>
        <c:auto val="1"/>
        <c:lblAlgn val="ctr"/>
        <c:lblOffset val="100"/>
        <c:noMultiLvlLbl val="0"/>
      </c:catAx>
      <c:valAx>
        <c:axId val="-1087861712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-10878633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2" l="0.70000000000000095" r="0.70000000000000095" t="0.750000000000002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Metas VS Acercamientos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0"/>
          <c:y val="0.16655110819480898"/>
          <c:w val="0.98413188910428151"/>
          <c:h val="0.59236840186643336"/>
        </c:manualLayout>
      </c:layout>
      <c:lineChart>
        <c:grouping val="standard"/>
        <c:varyColors val="0"/>
        <c:ser>
          <c:idx val="6"/>
          <c:order val="0"/>
          <c:spPr>
            <a:ln w="31750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Semanal!$C$6:$AH$6</c:f>
              <c:numCache>
                <c:formatCode>General</c:formatCode>
                <c:ptCount val="32"/>
                <c:pt idx="0">
                  <c:v>999</c:v>
                </c:pt>
                <c:pt idx="1">
                  <c:v>1199</c:v>
                </c:pt>
                <c:pt idx="2">
                  <c:v>1012</c:v>
                </c:pt>
                <c:pt idx="3">
                  <c:v>1054</c:v>
                </c:pt>
                <c:pt idx="4">
                  <c:v>1216</c:v>
                </c:pt>
                <c:pt idx="5">
                  <c:v>1170</c:v>
                </c:pt>
                <c:pt idx="6">
                  <c:v>1275</c:v>
                </c:pt>
                <c:pt idx="7">
                  <c:v>1366</c:v>
                </c:pt>
                <c:pt idx="8">
                  <c:v>1129</c:v>
                </c:pt>
                <c:pt idx="9">
                  <c:v>1357</c:v>
                </c:pt>
                <c:pt idx="10">
                  <c:v>1432</c:v>
                </c:pt>
                <c:pt idx="11">
                  <c:v>1446</c:v>
                </c:pt>
                <c:pt idx="12">
                  <c:v>1437</c:v>
                </c:pt>
                <c:pt idx="13">
                  <c:v>1486</c:v>
                </c:pt>
                <c:pt idx="14">
                  <c:v>1337</c:v>
                </c:pt>
                <c:pt idx="15">
                  <c:v>1381</c:v>
                </c:pt>
                <c:pt idx="16">
                  <c:v>1797</c:v>
                </c:pt>
                <c:pt idx="17">
                  <c:v>1737</c:v>
                </c:pt>
                <c:pt idx="18">
                  <c:v>1476</c:v>
                </c:pt>
                <c:pt idx="19">
                  <c:v>1674</c:v>
                </c:pt>
                <c:pt idx="20">
                  <c:v>1433</c:v>
                </c:pt>
                <c:pt idx="21">
                  <c:v>1571</c:v>
                </c:pt>
                <c:pt idx="22">
                  <c:v>1532</c:v>
                </c:pt>
                <c:pt idx="23">
                  <c:v>1345</c:v>
                </c:pt>
                <c:pt idx="24">
                  <c:v>1533</c:v>
                </c:pt>
                <c:pt idx="25">
                  <c:v>1515</c:v>
                </c:pt>
                <c:pt idx="26">
                  <c:v>1356</c:v>
                </c:pt>
                <c:pt idx="27">
                  <c:v>1286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90C3-45FE-B013-1DE6BE371DF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-1087864432"/>
        <c:axId val="-1546165152"/>
      </c:lineChart>
      <c:catAx>
        <c:axId val="-10878644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546165152"/>
        <c:crosses val="autoZero"/>
        <c:auto val="1"/>
        <c:lblAlgn val="ctr"/>
        <c:lblOffset val="100"/>
        <c:noMultiLvlLbl val="0"/>
      </c:catAx>
      <c:valAx>
        <c:axId val="-1546165152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-10878644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133350</xdr:colOff>
      <xdr:row>0</xdr:row>
      <xdr:rowOff>95250</xdr:rowOff>
    </xdr:from>
    <xdr:to>
      <xdr:col>8</xdr:col>
      <xdr:colOff>47624</xdr:colOff>
      <xdr:row>3</xdr:row>
      <xdr:rowOff>332888</xdr:rowOff>
    </xdr:to>
    <xdr:pic>
      <xdr:nvPicPr>
        <xdr:cNvPr id="5" name="4 Imagen" descr="Nueva Imagen Lúminos png.png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652933" y="95250"/>
          <a:ext cx="1332441" cy="80913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631032</xdr:colOff>
      <xdr:row>0</xdr:row>
      <xdr:rowOff>112259</xdr:rowOff>
    </xdr:from>
    <xdr:ext cx="1593635" cy="898071"/>
    <xdr:pic>
      <xdr:nvPicPr>
        <xdr:cNvPr id="2" name="4 Imagen" descr="Nueva Imagen Lúminos png.png">
          <a:extLst>
            <a:ext uri="{FF2B5EF4-FFF2-40B4-BE49-F238E27FC236}">
              <a16:creationId xmlns:a16="http://schemas.microsoft.com/office/drawing/2014/main" xmlns="" id="{EB024F82-74E4-4048-8541-24DC0FB3C0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813382" y="112259"/>
          <a:ext cx="1593635" cy="898071"/>
        </a:xfrm>
        <a:prstGeom prst="rect">
          <a:avLst/>
        </a:prstGeom>
      </xdr:spPr>
    </xdr:pic>
    <xdr:clientData/>
  </xdr:oneCellAnchor>
  <xdr:twoCellAnchor>
    <xdr:from>
      <xdr:col>2</xdr:col>
      <xdr:colOff>595312</xdr:colOff>
      <xdr:row>10</xdr:row>
      <xdr:rowOff>27384</xdr:rowOff>
    </xdr:from>
    <xdr:to>
      <xdr:col>15</xdr:col>
      <xdr:colOff>642936</xdr:colOff>
      <xdr:row>24</xdr:row>
      <xdr:rowOff>103584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xmlns="" id="{057E7E09-626B-4BF4-9C05-141AF60915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805770</xdr:colOff>
      <xdr:row>0</xdr:row>
      <xdr:rowOff>76200</xdr:rowOff>
    </xdr:from>
    <xdr:to>
      <xdr:col>9</xdr:col>
      <xdr:colOff>1253900</xdr:colOff>
      <xdr:row>3</xdr:row>
      <xdr:rowOff>654128</xdr:rowOff>
    </xdr:to>
    <xdr:pic>
      <xdr:nvPicPr>
        <xdr:cNvPr id="3" name="2 Imagen" descr="Nueva Imagen Lúminos png.png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518470" y="76200"/>
          <a:ext cx="2061030" cy="114942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285070</xdr:colOff>
      <xdr:row>0</xdr:row>
      <xdr:rowOff>0</xdr:rowOff>
    </xdr:from>
    <xdr:to>
      <xdr:col>6</xdr:col>
      <xdr:colOff>1037999</xdr:colOff>
      <xdr:row>3</xdr:row>
      <xdr:rowOff>577928</xdr:rowOff>
    </xdr:to>
    <xdr:pic>
      <xdr:nvPicPr>
        <xdr:cNvPr id="2" name="2 Imagen" descr="Nueva Imagen Lúminos png.png">
          <a:extLst>
            <a:ext uri="{FF2B5EF4-FFF2-40B4-BE49-F238E27FC236}">
              <a16:creationId xmlns:a16="http://schemas.microsoft.com/office/drawing/2014/main" xmlns="" id="{990AF2EA-8CF2-446E-8B57-B02F9AAEC2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2658045" y="0"/>
          <a:ext cx="2029280" cy="114942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137432</xdr:colOff>
      <xdr:row>13</xdr:row>
      <xdr:rowOff>39402</xdr:rowOff>
    </xdr:from>
    <xdr:to>
      <xdr:col>16</xdr:col>
      <xdr:colOff>33899</xdr:colOff>
      <xdr:row>27</xdr:row>
      <xdr:rowOff>115602</xdr:rowOff>
    </xdr:to>
    <xdr:graphicFrame macro="">
      <xdr:nvGraphicFramePr>
        <xdr:cNvPr id="2" name="2 Gráfico">
          <a:extLst>
            <a:ext uri="{FF2B5EF4-FFF2-40B4-BE49-F238E27FC236}">
              <a16:creationId xmlns:a16="http://schemas.microsoft.com/office/drawing/2014/main" xmlns="" id="{555B8BFB-A93B-402A-A945-1A55FE5E60E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13</xdr:col>
      <xdr:colOff>349993</xdr:colOff>
      <xdr:row>0</xdr:row>
      <xdr:rowOff>136071</xdr:rowOff>
    </xdr:from>
    <xdr:to>
      <xdr:col>15</xdr:col>
      <xdr:colOff>241034</xdr:colOff>
      <xdr:row>2</xdr:row>
      <xdr:rowOff>653142</xdr:rowOff>
    </xdr:to>
    <xdr:pic>
      <xdr:nvPicPr>
        <xdr:cNvPr id="3" name="4 Imagen" descr="Nueva Imagen Lúminos png.png">
          <a:extLst>
            <a:ext uri="{FF2B5EF4-FFF2-40B4-BE49-F238E27FC236}">
              <a16:creationId xmlns:a16="http://schemas.microsoft.com/office/drawing/2014/main" xmlns="" id="{95C8F3C2-4340-437C-BDE5-F220BF2296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3044913" y="136071"/>
          <a:ext cx="1620781" cy="88283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705871</xdr:colOff>
      <xdr:row>11</xdr:row>
      <xdr:rowOff>75009</xdr:rowOff>
    </xdr:from>
    <xdr:to>
      <xdr:col>35</xdr:col>
      <xdr:colOff>25512</xdr:colOff>
      <xdr:row>25</xdr:row>
      <xdr:rowOff>151209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xmlns="" id="{4BC18D9F-3066-46A7-9646-EC8FADB4165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24</xdr:col>
      <xdr:colOff>418420</xdr:colOff>
      <xdr:row>0</xdr:row>
      <xdr:rowOff>122465</xdr:rowOff>
    </xdr:from>
    <xdr:ext cx="1593635" cy="898071"/>
    <xdr:pic>
      <xdr:nvPicPr>
        <xdr:cNvPr id="3" name="4 Imagen" descr="Nueva Imagen Lúminos png.png">
          <a:extLst>
            <a:ext uri="{FF2B5EF4-FFF2-40B4-BE49-F238E27FC236}">
              <a16:creationId xmlns:a16="http://schemas.microsoft.com/office/drawing/2014/main" xmlns="" id="{0A402FD0-D96E-4F57-8620-B921BA259A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9201720" y="122465"/>
          <a:ext cx="1593635" cy="898071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LL/Dropbox/L&#250;minos/Los%20Bisquets%20Bisquets%20Obreg&#243;n/Indicadores/SIM.-%20An&#225;lisis%20Din&#225;mica%20de%20Clientes.-%20Mensual,%20Semanal%20y%20Diario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sual 2017"/>
      <sheetName val="Mensual 2018"/>
      <sheetName val="Semanal"/>
      <sheetName val="Diciembre"/>
      <sheetName val="Promotoría"/>
    </sheetNames>
    <sheetDataSet>
      <sheetData sheetId="0">
        <row r="4">
          <cell r="C4">
            <v>2017</v>
          </cell>
        </row>
        <row r="6">
          <cell r="D6">
            <v>7485</v>
          </cell>
          <cell r="E6">
            <v>6253</v>
          </cell>
          <cell r="F6">
            <v>6690</v>
          </cell>
          <cell r="G6">
            <v>5997</v>
          </cell>
          <cell r="H6">
            <v>5609</v>
          </cell>
          <cell r="I6">
            <v>5064</v>
          </cell>
          <cell r="J6">
            <v>5559</v>
          </cell>
          <cell r="K6">
            <v>5032</v>
          </cell>
          <cell r="L6">
            <v>5328</v>
          </cell>
          <cell r="M6">
            <v>6177</v>
          </cell>
          <cell r="N6">
            <v>6429</v>
          </cell>
          <cell r="O6">
            <v>7652</v>
          </cell>
        </row>
        <row r="11">
          <cell r="C11" t="str">
            <v>METAS 2017</v>
          </cell>
        </row>
        <row r="13">
          <cell r="M13">
            <v>5967</v>
          </cell>
          <cell r="N13">
            <v>6862</v>
          </cell>
          <cell r="O13">
            <v>7892</v>
          </cell>
        </row>
      </sheetData>
      <sheetData sheetId="1" refreshError="1"/>
      <sheetData sheetId="2">
        <row r="6">
          <cell r="C6">
            <v>999</v>
          </cell>
          <cell r="D6">
            <v>1199</v>
          </cell>
          <cell r="E6">
            <v>1012</v>
          </cell>
          <cell r="F6">
            <v>1054</v>
          </cell>
          <cell r="G6">
            <v>1216</v>
          </cell>
          <cell r="H6">
            <v>1170</v>
          </cell>
          <cell r="I6">
            <v>1275</v>
          </cell>
          <cell r="J6">
            <v>1366</v>
          </cell>
          <cell r="K6">
            <v>1129</v>
          </cell>
          <cell r="L6">
            <v>1357</v>
          </cell>
          <cell r="M6">
            <v>1432</v>
          </cell>
          <cell r="N6">
            <v>1446</v>
          </cell>
          <cell r="O6">
            <v>1437</v>
          </cell>
          <cell r="P6">
            <v>1486</v>
          </cell>
          <cell r="Q6">
            <v>1337</v>
          </cell>
          <cell r="R6">
            <v>1381</v>
          </cell>
          <cell r="S6">
            <v>1797</v>
          </cell>
          <cell r="T6">
            <v>1737</v>
          </cell>
          <cell r="U6">
            <v>1476</v>
          </cell>
          <cell r="V6">
            <v>1674</v>
          </cell>
          <cell r="W6">
            <v>1433</v>
          </cell>
          <cell r="X6">
            <v>1571</v>
          </cell>
          <cell r="Y6">
            <v>1532</v>
          </cell>
          <cell r="Z6">
            <v>1345</v>
          </cell>
          <cell r="AA6">
            <v>1533</v>
          </cell>
          <cell r="AB6">
            <v>1515</v>
          </cell>
          <cell r="AC6">
            <v>1356</v>
          </cell>
          <cell r="AD6">
            <v>1286</v>
          </cell>
          <cell r="AE6" t="str">
            <v xml:space="preserve"> </v>
          </cell>
          <cell r="AF6">
            <v>0</v>
          </cell>
          <cell r="AG6">
            <v>0</v>
          </cell>
          <cell r="AH6">
            <v>0</v>
          </cell>
        </row>
      </sheetData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I18"/>
  <sheetViews>
    <sheetView tabSelected="1" workbookViewId="0">
      <selection activeCell="C7" sqref="C7:D7"/>
    </sheetView>
  </sheetViews>
  <sheetFormatPr baseColWidth="10" defaultColWidth="10.88671875" defaultRowHeight="14.4" x14ac:dyDescent="0.3"/>
  <cols>
    <col min="1" max="1" width="35" style="1" customWidth="1"/>
    <col min="2" max="2" width="11.44140625" style="1" customWidth="1"/>
    <col min="3" max="3" width="34" style="15" customWidth="1"/>
    <col min="4" max="4" width="17.33203125" style="15" bestFit="1" customWidth="1"/>
    <col min="5" max="5" width="2.44140625" style="15" customWidth="1"/>
    <col min="6" max="6" width="7.88671875" style="15" bestFit="1" customWidth="1"/>
    <col min="7" max="7" width="19.44140625" style="15" bestFit="1" customWidth="1"/>
    <col min="8" max="8" width="21.33203125" style="15" bestFit="1" customWidth="1"/>
    <col min="9" max="16384" width="10.88671875" style="1"/>
  </cols>
  <sheetData>
    <row r="1" spans="3:9" ht="15" customHeight="1" x14ac:dyDescent="0.3">
      <c r="C1" s="82" t="s">
        <v>8</v>
      </c>
      <c r="D1" s="82"/>
      <c r="E1" s="82"/>
      <c r="F1" s="82"/>
      <c r="G1" s="82"/>
      <c r="H1" s="82"/>
    </row>
    <row r="2" spans="3:9" ht="15" customHeight="1" x14ac:dyDescent="0.3">
      <c r="C2" s="82"/>
      <c r="D2" s="82"/>
      <c r="E2" s="82"/>
      <c r="F2" s="82"/>
      <c r="G2" s="82"/>
      <c r="H2" s="82"/>
    </row>
    <row r="3" spans="3:9" ht="15" customHeight="1" x14ac:dyDescent="0.3">
      <c r="C3" s="82"/>
      <c r="D3" s="82"/>
      <c r="E3" s="82"/>
      <c r="F3" s="82"/>
      <c r="G3" s="82"/>
      <c r="H3" s="82"/>
    </row>
    <row r="4" spans="3:9" ht="42" customHeight="1" thickBot="1" x14ac:dyDescent="0.35">
      <c r="C4" s="82"/>
      <c r="D4" s="82"/>
      <c r="E4" s="82"/>
      <c r="F4" s="82"/>
      <c r="G4" s="82"/>
      <c r="H4" s="82"/>
    </row>
    <row r="5" spans="3:9" s="9" customFormat="1" ht="15.75" customHeight="1" thickBot="1" x14ac:dyDescent="0.4">
      <c r="C5" s="83" t="s">
        <v>9</v>
      </c>
      <c r="D5" s="84"/>
      <c r="E5" s="75"/>
      <c r="F5" s="76" t="s">
        <v>13</v>
      </c>
      <c r="G5" s="77"/>
      <c r="H5" s="78"/>
    </row>
    <row r="6" spans="3:9" s="9" customFormat="1" ht="15.75" customHeight="1" thickBot="1" x14ac:dyDescent="0.4">
      <c r="C6" s="18" t="s">
        <v>10</v>
      </c>
      <c r="D6" s="28" t="e">
        <f>+#REF!</f>
        <v>#REF!</v>
      </c>
      <c r="E6" s="75"/>
      <c r="F6" s="21" t="s">
        <v>11</v>
      </c>
      <c r="G6" s="31" t="s">
        <v>1</v>
      </c>
      <c r="H6" s="22" t="s">
        <v>9</v>
      </c>
    </row>
    <row r="7" spans="3:9" ht="18" x14ac:dyDescent="0.35">
      <c r="C7" s="74"/>
      <c r="D7" s="74"/>
      <c r="E7" s="75"/>
      <c r="F7" s="23">
        <v>1</v>
      </c>
      <c r="G7" s="27"/>
      <c r="H7" s="24"/>
    </row>
    <row r="8" spans="3:9" ht="18.600000000000001" thickBot="1" x14ac:dyDescent="0.4">
      <c r="C8" s="74"/>
      <c r="D8" s="74"/>
      <c r="E8" s="75"/>
      <c r="F8" s="23">
        <v>2</v>
      </c>
      <c r="G8" s="27"/>
      <c r="H8" s="24"/>
    </row>
    <row r="9" spans="3:9" ht="18" x14ac:dyDescent="0.35">
      <c r="C9" s="16" t="s">
        <v>7</v>
      </c>
      <c r="D9" s="17"/>
      <c r="E9" s="75"/>
      <c r="F9" s="23">
        <v>3</v>
      </c>
      <c r="G9" s="27"/>
      <c r="H9" s="24"/>
    </row>
    <row r="10" spans="3:9" ht="21.6" thickBot="1" x14ac:dyDescent="0.45">
      <c r="C10" s="19" t="s">
        <v>16</v>
      </c>
      <c r="D10" s="20">
        <v>0</v>
      </c>
      <c r="E10" s="75"/>
      <c r="F10" s="23">
        <v>4</v>
      </c>
      <c r="G10" s="27"/>
      <c r="H10" s="24"/>
    </row>
    <row r="11" spans="3:9" x14ac:dyDescent="0.3">
      <c r="C11" s="10"/>
      <c r="D11" s="10"/>
      <c r="E11" s="75"/>
      <c r="F11" s="23">
        <v>5</v>
      </c>
      <c r="G11" s="27"/>
      <c r="H11" s="24"/>
    </row>
    <row r="12" spans="3:9" ht="18" x14ac:dyDescent="0.35">
      <c r="C12" s="10"/>
      <c r="D12" s="10"/>
      <c r="E12" s="75"/>
      <c r="F12" s="79" t="s">
        <v>12</v>
      </c>
      <c r="G12" s="80"/>
      <c r="H12" s="81"/>
    </row>
    <row r="13" spans="3:9" ht="18" x14ac:dyDescent="0.35">
      <c r="C13" s="10"/>
      <c r="D13" s="10"/>
      <c r="E13" s="75"/>
      <c r="F13" s="21" t="s">
        <v>11</v>
      </c>
      <c r="G13" s="31" t="s">
        <v>1</v>
      </c>
      <c r="H13" s="22" t="s">
        <v>6</v>
      </c>
      <c r="I13"/>
    </row>
    <row r="14" spans="3:9" x14ac:dyDescent="0.3">
      <c r="C14" s="10"/>
      <c r="D14" s="10"/>
      <c r="E14" s="75"/>
      <c r="F14" s="23">
        <v>1</v>
      </c>
      <c r="G14" s="27"/>
      <c r="H14" s="24"/>
    </row>
    <row r="15" spans="3:9" x14ac:dyDescent="0.3">
      <c r="E15" s="75"/>
      <c r="F15" s="23">
        <v>2</v>
      </c>
      <c r="G15" s="27"/>
      <c r="H15" s="24"/>
    </row>
    <row r="16" spans="3:9" x14ac:dyDescent="0.3">
      <c r="E16" s="75"/>
      <c r="F16" s="23">
        <v>3</v>
      </c>
      <c r="G16" s="27"/>
      <c r="H16" s="24"/>
    </row>
    <row r="17" spans="5:8" x14ac:dyDescent="0.3">
      <c r="E17" s="75"/>
      <c r="F17" s="23">
        <v>4</v>
      </c>
      <c r="G17" s="27"/>
      <c r="H17" s="24"/>
    </row>
    <row r="18" spans="5:8" ht="15" thickBot="1" x14ac:dyDescent="0.35">
      <c r="E18" s="75"/>
      <c r="F18" s="25">
        <v>5</v>
      </c>
      <c r="G18" s="36"/>
      <c r="H18" s="26"/>
    </row>
  </sheetData>
  <sortState ref="G12:G16">
    <sortCondition ref="G12:G16"/>
  </sortState>
  <mergeCells count="7">
    <mergeCell ref="C8:D8"/>
    <mergeCell ref="E5:E18"/>
    <mergeCell ref="F5:H5"/>
    <mergeCell ref="F12:H12"/>
    <mergeCell ref="C1:H4"/>
    <mergeCell ref="C7:D7"/>
    <mergeCell ref="C5:D5"/>
  </mergeCells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zoomScale="80" zoomScaleNormal="80" zoomScalePageLayoutView="90" workbookViewId="0">
      <selection activeCell="J6" sqref="J6:M6"/>
    </sheetView>
  </sheetViews>
  <sheetFormatPr baseColWidth="10" defaultColWidth="10.88671875" defaultRowHeight="14.4" x14ac:dyDescent="0.3"/>
  <cols>
    <col min="1" max="1" width="32.44140625" style="1" customWidth="1"/>
    <col min="2" max="2" width="10.88671875" style="1"/>
    <col min="3" max="3" width="22.44140625" style="1" bestFit="1" customWidth="1"/>
    <col min="4" max="7" width="11.44140625" style="1" bestFit="1" customWidth="1"/>
    <col min="8" max="8" width="9.109375" style="1" bestFit="1" customWidth="1"/>
    <col min="9" max="9" width="8.109375" style="1" bestFit="1" customWidth="1"/>
    <col min="10" max="11" width="10.88671875" style="1"/>
    <col min="12" max="12" width="9.109375" style="1" bestFit="1" customWidth="1"/>
    <col min="13" max="13" width="8.109375" style="1" bestFit="1" customWidth="1"/>
    <col min="14" max="16384" width="10.88671875" style="1"/>
  </cols>
  <sheetData>
    <row r="1" spans="1:16" ht="15" customHeight="1" x14ac:dyDescent="0.3">
      <c r="C1" s="85" t="s">
        <v>58</v>
      </c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</row>
    <row r="2" spans="1:16" ht="15" customHeight="1" x14ac:dyDescent="0.3"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</row>
    <row r="3" spans="1:16" ht="57.75" customHeight="1" x14ac:dyDescent="0.3"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</row>
    <row r="4" spans="1:16" ht="23.4" x14ac:dyDescent="0.45">
      <c r="A4" s="86" t="s">
        <v>59</v>
      </c>
      <c r="B4" s="86"/>
      <c r="C4" s="66"/>
      <c r="D4" s="87" t="s">
        <v>43</v>
      </c>
      <c r="E4" s="87"/>
      <c r="F4" s="87" t="s">
        <v>44</v>
      </c>
      <c r="G4" s="87"/>
      <c r="H4" s="87"/>
      <c r="I4" s="87"/>
      <c r="J4" s="87" t="s">
        <v>56</v>
      </c>
      <c r="K4" s="87"/>
      <c r="L4" s="87"/>
      <c r="M4" s="87"/>
      <c r="N4" s="87" t="s">
        <v>71</v>
      </c>
      <c r="O4" s="87"/>
      <c r="P4" s="66"/>
    </row>
    <row r="5" spans="1:16" x14ac:dyDescent="0.3">
      <c r="A5" s="86"/>
      <c r="B5" s="86"/>
      <c r="C5" s="5"/>
      <c r="D5" s="6" t="s">
        <v>52</v>
      </c>
      <c r="E5" s="6" t="s">
        <v>53</v>
      </c>
      <c r="F5" s="6" t="s">
        <v>54</v>
      </c>
      <c r="G5" s="6" t="s">
        <v>55</v>
      </c>
      <c r="H5" s="6" t="s">
        <v>48</v>
      </c>
      <c r="I5" s="65" t="s">
        <v>49</v>
      </c>
      <c r="J5" s="6" t="s">
        <v>50</v>
      </c>
      <c r="K5" s="6" t="s">
        <v>51</v>
      </c>
      <c r="L5" s="6" t="s">
        <v>76</v>
      </c>
      <c r="M5" s="65" t="s">
        <v>77</v>
      </c>
      <c r="N5" s="6" t="s">
        <v>78</v>
      </c>
      <c r="O5" s="6" t="s">
        <v>79</v>
      </c>
      <c r="P5" s="6" t="s">
        <v>0</v>
      </c>
    </row>
    <row r="6" spans="1:16" ht="15.75" customHeight="1" x14ac:dyDescent="0.3">
      <c r="A6" s="86"/>
      <c r="B6" s="86"/>
      <c r="C6" s="7" t="s">
        <v>9</v>
      </c>
      <c r="D6" s="2">
        <f>SUM(D7:D8)</f>
        <v>999</v>
      </c>
      <c r="E6" s="2">
        <f t="shared" ref="E6:G6" si="0">SUM(E7:E8)</f>
        <v>1199</v>
      </c>
      <c r="F6" s="2">
        <f t="shared" si="0"/>
        <v>1012</v>
      </c>
      <c r="G6" s="2">
        <f t="shared" si="0"/>
        <v>1054</v>
      </c>
      <c r="H6" s="2">
        <v>1332</v>
      </c>
      <c r="I6" s="2">
        <v>1332</v>
      </c>
      <c r="J6" s="2">
        <v>1492</v>
      </c>
      <c r="K6" s="2">
        <v>1492</v>
      </c>
      <c r="L6" s="2">
        <v>1492</v>
      </c>
      <c r="M6" s="2">
        <v>1492</v>
      </c>
      <c r="N6" s="2">
        <v>1716</v>
      </c>
      <c r="O6" s="2">
        <v>1716</v>
      </c>
      <c r="P6" s="88">
        <f>SUM(D6:O6)</f>
        <v>16328</v>
      </c>
    </row>
    <row r="7" spans="1:16" s="4" customFormat="1" ht="18.75" customHeight="1" x14ac:dyDescent="0.2">
      <c r="A7" s="86"/>
      <c r="B7" s="86"/>
      <c r="C7" s="8" t="s">
        <v>57</v>
      </c>
      <c r="D7" s="3">
        <v>605</v>
      </c>
      <c r="E7" s="3">
        <v>625</v>
      </c>
      <c r="F7" s="3">
        <v>581</v>
      </c>
      <c r="G7" s="3">
        <v>645</v>
      </c>
      <c r="H7" s="3">
        <v>710</v>
      </c>
      <c r="I7" s="3">
        <v>710</v>
      </c>
      <c r="J7" s="3">
        <v>699</v>
      </c>
      <c r="K7" s="3">
        <v>741</v>
      </c>
      <c r="L7" s="3">
        <v>625</v>
      </c>
      <c r="M7" s="3">
        <v>715</v>
      </c>
      <c r="N7" s="3">
        <v>758</v>
      </c>
      <c r="O7" s="3">
        <v>768</v>
      </c>
      <c r="P7" s="88"/>
    </row>
    <row r="8" spans="1:16" s="4" customFormat="1" ht="18" x14ac:dyDescent="0.35">
      <c r="A8" s="86"/>
      <c r="B8" s="86"/>
      <c r="C8" s="8" t="s">
        <v>47</v>
      </c>
      <c r="D8" s="3">
        <v>394</v>
      </c>
      <c r="E8" s="3">
        <v>574</v>
      </c>
      <c r="F8" s="29">
        <v>431</v>
      </c>
      <c r="G8" s="3">
        <v>409</v>
      </c>
      <c r="H8" s="3">
        <v>506</v>
      </c>
      <c r="I8" s="3">
        <v>460</v>
      </c>
      <c r="J8" s="29">
        <v>576</v>
      </c>
      <c r="K8" s="3">
        <v>625</v>
      </c>
      <c r="L8" s="3">
        <v>504</v>
      </c>
      <c r="M8" s="3">
        <v>642</v>
      </c>
      <c r="N8" s="29">
        <v>674</v>
      </c>
      <c r="O8" s="3">
        <v>678</v>
      </c>
      <c r="P8" s="30">
        <f>SUM(D8:O8)/12</f>
        <v>539.41666666666663</v>
      </c>
    </row>
  </sheetData>
  <mergeCells count="7">
    <mergeCell ref="C1:P3"/>
    <mergeCell ref="A4:B8"/>
    <mergeCell ref="D4:E4"/>
    <mergeCell ref="F4:I4"/>
    <mergeCell ref="J4:M4"/>
    <mergeCell ref="N4:O4"/>
    <mergeCell ref="P6:P7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O19"/>
  <sheetViews>
    <sheetView topLeftCell="B1" zoomScale="60" zoomScaleNormal="60" zoomScalePageLayoutView="70" workbookViewId="0">
      <pane xSplit="1" ySplit="7" topLeftCell="C8" activePane="bottomRight" state="frozen"/>
      <selection activeCell="B1" sqref="B1"/>
      <selection pane="topRight" activeCell="C1" sqref="C1"/>
      <selection pane="bottomLeft" activeCell="B9" sqref="B9"/>
      <selection pane="bottomRight"/>
    </sheetView>
  </sheetViews>
  <sheetFormatPr baseColWidth="10" defaultColWidth="10.88671875" defaultRowHeight="14.4" x14ac:dyDescent="0.3"/>
  <cols>
    <col min="1" max="1" width="4.88671875" style="1" customWidth="1"/>
    <col min="2" max="2" width="48" style="12" bestFit="1" customWidth="1"/>
    <col min="3" max="3" width="70" style="12" customWidth="1"/>
    <col min="4" max="4" width="29.88671875" style="12" bestFit="1" customWidth="1"/>
    <col min="5" max="5" width="13.6640625" style="12" customWidth="1"/>
    <col min="6" max="6" width="26.44140625" style="14" hidden="1" customWidth="1"/>
    <col min="7" max="7" width="34.109375" style="14" hidden="1" customWidth="1"/>
    <col min="8" max="8" width="19.109375" style="14" bestFit="1" customWidth="1"/>
    <col min="9" max="9" width="23.44140625" style="14" bestFit="1" customWidth="1"/>
    <col min="10" max="10" width="23.44140625" style="14" customWidth="1"/>
    <col min="11" max="21" width="4.5546875" style="14" bestFit="1" customWidth="1"/>
    <col min="22" max="25" width="4.33203125" style="12" bestFit="1" customWidth="1"/>
    <col min="26" max="26" width="4.44140625" style="12" bestFit="1" customWidth="1"/>
    <col min="27" max="32" width="4.33203125" style="12" bestFit="1" customWidth="1"/>
    <col min="33" max="33" width="4.44140625" style="12" bestFit="1" customWidth="1"/>
    <col min="34" max="39" width="4.33203125" style="12" bestFit="1" customWidth="1"/>
    <col min="40" max="40" width="4.44140625" style="12" bestFit="1" customWidth="1"/>
    <col min="41" max="41" width="4.33203125" style="12" bestFit="1" customWidth="1"/>
    <col min="42" max="16384" width="10.88671875" style="1"/>
  </cols>
  <sheetData>
    <row r="1" spans="2:41" ht="15" customHeight="1" x14ac:dyDescent="1.1000000000000001">
      <c r="B1" s="96" t="s">
        <v>2</v>
      </c>
      <c r="C1" s="96"/>
      <c r="D1" s="96"/>
      <c r="E1" s="96"/>
      <c r="F1" s="96"/>
      <c r="G1" s="96"/>
      <c r="H1" s="96"/>
      <c r="I1" s="96"/>
      <c r="J1" s="58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</row>
    <row r="2" spans="2:41" ht="15" customHeight="1" x14ac:dyDescent="1.1000000000000001">
      <c r="B2" s="96"/>
      <c r="C2" s="96"/>
      <c r="D2" s="96"/>
      <c r="E2" s="96"/>
      <c r="F2" s="96"/>
      <c r="G2" s="96"/>
      <c r="H2" s="96"/>
      <c r="I2" s="96"/>
      <c r="J2" s="58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</row>
    <row r="3" spans="2:41" ht="15" customHeight="1" x14ac:dyDescent="1.1000000000000001">
      <c r="B3" s="96"/>
      <c r="C3" s="96"/>
      <c r="D3" s="96"/>
      <c r="E3" s="96"/>
      <c r="F3" s="96"/>
      <c r="G3" s="96"/>
      <c r="H3" s="96"/>
      <c r="I3" s="96"/>
      <c r="J3" s="58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</row>
    <row r="4" spans="2:41" ht="59.25" customHeight="1" x14ac:dyDescent="1.1000000000000001">
      <c r="B4" s="97"/>
      <c r="C4" s="97"/>
      <c r="D4" s="97"/>
      <c r="E4" s="97"/>
      <c r="F4" s="97"/>
      <c r="G4" s="97"/>
      <c r="H4" s="97"/>
      <c r="I4" s="97"/>
      <c r="J4" s="63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</row>
    <row r="5" spans="2:41" ht="19.5" customHeight="1" x14ac:dyDescent="0.3">
      <c r="B5" s="109" t="s">
        <v>3</v>
      </c>
      <c r="C5" s="109" t="s">
        <v>17</v>
      </c>
      <c r="D5" s="91" t="s">
        <v>30</v>
      </c>
      <c r="E5" s="111" t="s">
        <v>19</v>
      </c>
      <c r="F5" s="110" t="s">
        <v>20</v>
      </c>
      <c r="G5" s="110" t="s">
        <v>23</v>
      </c>
      <c r="H5" s="98" t="s">
        <v>4</v>
      </c>
      <c r="I5" s="48"/>
      <c r="J5" s="59"/>
      <c r="K5" s="94" t="s">
        <v>80</v>
      </c>
      <c r="L5" s="95"/>
      <c r="M5" s="95"/>
      <c r="N5" s="95"/>
      <c r="O5" s="95"/>
      <c r="P5" s="95"/>
      <c r="Q5" s="95"/>
      <c r="R5" s="95"/>
      <c r="S5" s="95"/>
      <c r="T5" s="95"/>
      <c r="U5" s="95"/>
      <c r="V5" s="95"/>
      <c r="W5" s="95"/>
      <c r="X5" s="95"/>
      <c r="Y5" s="95"/>
      <c r="Z5" s="95"/>
      <c r="AA5" s="95"/>
      <c r="AB5" s="95"/>
      <c r="AC5" s="95"/>
      <c r="AD5" s="95"/>
      <c r="AE5" s="95"/>
      <c r="AF5" s="95"/>
      <c r="AG5" s="95"/>
      <c r="AH5" s="95"/>
      <c r="AI5" s="95"/>
      <c r="AJ5" s="95"/>
      <c r="AK5" s="95"/>
      <c r="AL5" s="95"/>
      <c r="AM5" s="95"/>
      <c r="AN5" s="95"/>
      <c r="AO5" s="95"/>
    </row>
    <row r="6" spans="2:41" ht="19.2" x14ac:dyDescent="0.5">
      <c r="B6" s="109"/>
      <c r="C6" s="109"/>
      <c r="D6" s="92"/>
      <c r="E6" s="111"/>
      <c r="F6" s="110"/>
      <c r="G6" s="110"/>
      <c r="H6" s="99"/>
      <c r="I6" s="49" t="s">
        <v>34</v>
      </c>
      <c r="J6" s="60" t="s">
        <v>41</v>
      </c>
      <c r="K6" s="52" t="s">
        <v>25</v>
      </c>
      <c r="L6" s="56" t="s">
        <v>37</v>
      </c>
      <c r="M6" s="56" t="s">
        <v>26</v>
      </c>
      <c r="N6" s="56" t="s">
        <v>27</v>
      </c>
      <c r="O6" s="56" t="s">
        <v>28</v>
      </c>
      <c r="P6" s="56" t="s">
        <v>29</v>
      </c>
      <c r="Q6" s="56" t="s">
        <v>24</v>
      </c>
      <c r="R6" s="56" t="s">
        <v>25</v>
      </c>
      <c r="S6" s="56" t="s">
        <v>37</v>
      </c>
      <c r="T6" s="56" t="s">
        <v>26</v>
      </c>
      <c r="U6" s="56" t="s">
        <v>27</v>
      </c>
      <c r="V6" s="56" t="s">
        <v>28</v>
      </c>
      <c r="W6" s="56" t="s">
        <v>29</v>
      </c>
      <c r="X6" s="56" t="s">
        <v>24</v>
      </c>
      <c r="Y6" s="56" t="s">
        <v>25</v>
      </c>
      <c r="Z6" s="56" t="s">
        <v>37</v>
      </c>
      <c r="AA6" s="56" t="s">
        <v>26</v>
      </c>
      <c r="AB6" s="56" t="s">
        <v>27</v>
      </c>
      <c r="AC6" s="56" t="s">
        <v>28</v>
      </c>
      <c r="AD6" s="56" t="s">
        <v>29</v>
      </c>
      <c r="AE6" s="56" t="s">
        <v>24</v>
      </c>
      <c r="AF6" s="56" t="s">
        <v>25</v>
      </c>
      <c r="AG6" s="56" t="s">
        <v>37</v>
      </c>
      <c r="AH6" s="56" t="s">
        <v>26</v>
      </c>
      <c r="AI6" s="56" t="s">
        <v>27</v>
      </c>
      <c r="AJ6" s="56" t="s">
        <v>28</v>
      </c>
      <c r="AK6" s="56" t="s">
        <v>29</v>
      </c>
      <c r="AL6" s="56" t="s">
        <v>24</v>
      </c>
      <c r="AM6" s="56" t="s">
        <v>25</v>
      </c>
      <c r="AN6" s="56" t="s">
        <v>37</v>
      </c>
      <c r="AO6" s="56" t="s">
        <v>26</v>
      </c>
    </row>
    <row r="7" spans="2:41" ht="15.75" customHeight="1" x14ac:dyDescent="0.3">
      <c r="B7" s="109"/>
      <c r="C7" s="109"/>
      <c r="D7" s="93"/>
      <c r="E7" s="111"/>
      <c r="F7" s="110"/>
      <c r="G7" s="110"/>
      <c r="H7" s="100"/>
      <c r="I7" s="50"/>
      <c r="J7" s="61"/>
      <c r="K7" s="41">
        <v>1</v>
      </c>
      <c r="L7" s="41">
        <f t="shared" ref="L7:N7" si="0">+K7+1</f>
        <v>2</v>
      </c>
      <c r="M7" s="41">
        <f t="shared" si="0"/>
        <v>3</v>
      </c>
      <c r="N7" s="41">
        <f t="shared" si="0"/>
        <v>4</v>
      </c>
      <c r="O7" s="41">
        <f t="shared" ref="O7" si="1">+N7+1</f>
        <v>5</v>
      </c>
      <c r="P7" s="41">
        <f t="shared" ref="P7" si="2">+O7+1</f>
        <v>6</v>
      </c>
      <c r="Q7" s="41">
        <f t="shared" ref="Q7" si="3">+P7+1</f>
        <v>7</v>
      </c>
      <c r="R7" s="41">
        <f t="shared" ref="R7" si="4">+Q7+1</f>
        <v>8</v>
      </c>
      <c r="S7" s="41">
        <f t="shared" ref="S7" si="5">+R7+1</f>
        <v>9</v>
      </c>
      <c r="T7" s="41">
        <f t="shared" ref="T7" si="6">+S7+1</f>
        <v>10</v>
      </c>
      <c r="U7" s="41">
        <f t="shared" ref="U7" si="7">+T7+1</f>
        <v>11</v>
      </c>
      <c r="V7" s="41">
        <f t="shared" ref="V7" si="8">+U7+1</f>
        <v>12</v>
      </c>
      <c r="W7" s="41">
        <f t="shared" ref="W7" si="9">+V7+1</f>
        <v>13</v>
      </c>
      <c r="X7" s="41">
        <f t="shared" ref="X7" si="10">+W7+1</f>
        <v>14</v>
      </c>
      <c r="Y7" s="41">
        <f t="shared" ref="Y7" si="11">+X7+1</f>
        <v>15</v>
      </c>
      <c r="Z7" s="41">
        <f t="shared" ref="Z7" si="12">+Y7+1</f>
        <v>16</v>
      </c>
      <c r="AA7" s="41">
        <f t="shared" ref="AA7" si="13">+Z7+1</f>
        <v>17</v>
      </c>
      <c r="AB7" s="41">
        <f t="shared" ref="AB7" si="14">+AA7+1</f>
        <v>18</v>
      </c>
      <c r="AC7" s="41">
        <f t="shared" ref="AC7" si="15">+AB7+1</f>
        <v>19</v>
      </c>
      <c r="AD7" s="41">
        <f t="shared" ref="AD7" si="16">+AC7+1</f>
        <v>20</v>
      </c>
      <c r="AE7" s="41">
        <f t="shared" ref="AE7" si="17">+AD7+1</f>
        <v>21</v>
      </c>
      <c r="AF7" s="41">
        <f t="shared" ref="AF7" si="18">+AE7+1</f>
        <v>22</v>
      </c>
      <c r="AG7" s="41">
        <f t="shared" ref="AG7" si="19">+AF7+1</f>
        <v>23</v>
      </c>
      <c r="AH7" s="41">
        <f t="shared" ref="AH7" si="20">+AG7+1</f>
        <v>24</v>
      </c>
      <c r="AI7" s="41">
        <f t="shared" ref="AI7" si="21">+AH7+1</f>
        <v>25</v>
      </c>
      <c r="AJ7" s="41">
        <f t="shared" ref="AJ7" si="22">+AI7+1</f>
        <v>26</v>
      </c>
      <c r="AK7" s="41">
        <f t="shared" ref="AK7" si="23">+AJ7+1</f>
        <v>27</v>
      </c>
      <c r="AL7" s="41">
        <f t="shared" ref="AL7" si="24">+AK7+1</f>
        <v>28</v>
      </c>
      <c r="AM7" s="41">
        <f t="shared" ref="AM7" si="25">+AL7+1</f>
        <v>29</v>
      </c>
      <c r="AN7" s="41">
        <f t="shared" ref="AN7" si="26">+AM7+1</f>
        <v>30</v>
      </c>
      <c r="AO7" s="41">
        <f t="shared" ref="AO7" si="27">+AN7+1</f>
        <v>31</v>
      </c>
    </row>
    <row r="8" spans="2:41" s="11" customFormat="1" ht="19.2" x14ac:dyDescent="0.5">
      <c r="B8" s="107" t="s">
        <v>15</v>
      </c>
      <c r="C8" s="108"/>
      <c r="D8" s="108"/>
      <c r="E8" s="108"/>
      <c r="F8" s="108"/>
      <c r="G8" s="108"/>
      <c r="H8" s="108"/>
      <c r="I8" s="108"/>
      <c r="J8" s="108"/>
      <c r="K8" s="108"/>
      <c r="L8" s="108"/>
      <c r="M8" s="108"/>
      <c r="N8" s="108"/>
      <c r="O8" s="108"/>
      <c r="P8" s="108"/>
      <c r="Q8" s="108"/>
      <c r="R8" s="108"/>
      <c r="S8" s="108"/>
      <c r="T8" s="108"/>
      <c r="U8" s="108"/>
      <c r="V8" s="108"/>
      <c r="W8" s="108"/>
      <c r="X8" s="108"/>
      <c r="Y8" s="108"/>
      <c r="Z8" s="108"/>
      <c r="AA8" s="108"/>
      <c r="AB8" s="108"/>
      <c r="AC8" s="108"/>
      <c r="AD8" s="108"/>
      <c r="AE8" s="108"/>
      <c r="AF8" s="108"/>
      <c r="AG8" s="108"/>
      <c r="AH8" s="108"/>
      <c r="AI8" s="108"/>
      <c r="AJ8" s="108"/>
      <c r="AK8" s="108"/>
      <c r="AL8" s="108"/>
      <c r="AM8" s="108"/>
      <c r="AN8" s="108"/>
      <c r="AO8" s="108"/>
    </row>
    <row r="9" spans="2:41" s="11" customFormat="1" ht="15.6" x14ac:dyDescent="0.3">
      <c r="B9" s="45"/>
      <c r="C9" s="33"/>
      <c r="D9" s="43"/>
      <c r="E9" s="38"/>
      <c r="F9" s="39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42"/>
      <c r="W9" s="42"/>
      <c r="X9" s="42"/>
      <c r="Y9" s="42"/>
      <c r="Z9" s="42"/>
      <c r="AA9" s="42"/>
      <c r="AB9" s="42"/>
      <c r="AC9" s="42"/>
      <c r="AD9" s="42"/>
      <c r="AE9" s="42"/>
      <c r="AF9" s="42"/>
      <c r="AG9" s="42"/>
      <c r="AH9" s="42"/>
      <c r="AI9" s="42"/>
      <c r="AJ9" s="42"/>
      <c r="AK9" s="42"/>
      <c r="AL9" s="42"/>
      <c r="AM9" s="42"/>
      <c r="AN9" s="42"/>
      <c r="AO9" s="42"/>
    </row>
    <row r="10" spans="2:41" s="11" customFormat="1" ht="15.6" x14ac:dyDescent="0.3">
      <c r="B10" s="45"/>
      <c r="C10" s="33"/>
      <c r="D10" s="43"/>
      <c r="E10" s="38"/>
      <c r="F10" s="39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42"/>
      <c r="W10" s="42"/>
      <c r="X10" s="42"/>
      <c r="Y10" s="42"/>
      <c r="Z10" s="42"/>
      <c r="AA10" s="42"/>
      <c r="AB10" s="42"/>
      <c r="AC10" s="42"/>
      <c r="AD10" s="42"/>
      <c r="AE10" s="42"/>
      <c r="AF10" s="42"/>
      <c r="AG10" s="42"/>
      <c r="AH10" s="42"/>
      <c r="AI10" s="42"/>
      <c r="AJ10" s="42"/>
      <c r="AK10" s="42"/>
      <c r="AL10" s="42"/>
      <c r="AM10" s="42"/>
      <c r="AN10" s="42"/>
      <c r="AO10" s="42"/>
    </row>
    <row r="11" spans="2:41" s="11" customFormat="1" ht="15.6" x14ac:dyDescent="0.3">
      <c r="B11" s="45"/>
      <c r="C11" s="33"/>
      <c r="D11" s="43"/>
      <c r="E11" s="38"/>
      <c r="F11" s="39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42"/>
      <c r="W11" s="42"/>
      <c r="X11" s="42"/>
      <c r="Y11" s="42"/>
      <c r="Z11" s="42"/>
      <c r="AA11" s="42"/>
      <c r="AB11" s="42"/>
      <c r="AC11" s="42"/>
      <c r="AD11" s="42"/>
      <c r="AE11" s="42"/>
      <c r="AF11" s="42"/>
      <c r="AG11" s="42"/>
      <c r="AH11" s="42"/>
      <c r="AI11" s="42"/>
      <c r="AJ11" s="42"/>
      <c r="AK11" s="42"/>
      <c r="AL11" s="42"/>
      <c r="AM11" s="42"/>
      <c r="AN11" s="42"/>
      <c r="AO11" s="42"/>
    </row>
    <row r="12" spans="2:41" s="11" customFormat="1" ht="15.6" x14ac:dyDescent="0.3">
      <c r="B12" s="45"/>
      <c r="C12" s="33"/>
      <c r="D12" s="43"/>
      <c r="E12" s="38"/>
      <c r="F12" s="39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42"/>
      <c r="W12" s="42"/>
      <c r="X12" s="42"/>
      <c r="Y12" s="42"/>
      <c r="Z12" s="42"/>
      <c r="AA12" s="42"/>
      <c r="AB12" s="42"/>
      <c r="AC12" s="42"/>
      <c r="AD12" s="42"/>
      <c r="AE12" s="42"/>
      <c r="AF12" s="42"/>
      <c r="AG12" s="42"/>
      <c r="AH12" s="42"/>
      <c r="AI12" s="42"/>
      <c r="AJ12" s="42"/>
      <c r="AK12" s="42"/>
      <c r="AL12" s="42"/>
      <c r="AM12" s="42"/>
      <c r="AN12" s="42"/>
      <c r="AO12" s="42"/>
    </row>
    <row r="13" spans="2:41" s="11" customFormat="1" ht="15.6" x14ac:dyDescent="0.3">
      <c r="B13" s="45"/>
      <c r="C13" s="33"/>
      <c r="D13" s="43"/>
      <c r="E13" s="38"/>
      <c r="F13" s="39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42"/>
      <c r="W13" s="42"/>
      <c r="X13" s="42"/>
      <c r="Y13" s="42"/>
      <c r="Z13" s="42"/>
      <c r="AA13" s="42"/>
      <c r="AB13" s="42"/>
      <c r="AC13" s="42"/>
      <c r="AD13" s="42"/>
      <c r="AE13" s="42"/>
      <c r="AF13" s="42"/>
      <c r="AG13" s="42"/>
      <c r="AH13" s="42"/>
      <c r="AI13" s="42"/>
      <c r="AJ13" s="42"/>
      <c r="AK13" s="42"/>
      <c r="AL13" s="42"/>
      <c r="AM13" s="42"/>
      <c r="AN13" s="42"/>
      <c r="AO13" s="42"/>
    </row>
    <row r="14" spans="2:41" s="11" customFormat="1" ht="15.6" x14ac:dyDescent="0.3">
      <c r="B14" s="45"/>
      <c r="C14" s="33"/>
      <c r="D14" s="43"/>
      <c r="E14" s="38"/>
      <c r="F14" s="39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42"/>
      <c r="W14" s="42"/>
      <c r="X14" s="42"/>
      <c r="Y14" s="42"/>
      <c r="Z14" s="42"/>
      <c r="AA14" s="42"/>
      <c r="AB14" s="42"/>
      <c r="AC14" s="42"/>
      <c r="AD14" s="42"/>
      <c r="AE14" s="42"/>
      <c r="AF14" s="42"/>
      <c r="AG14" s="42"/>
      <c r="AH14" s="42"/>
      <c r="AI14" s="42"/>
      <c r="AJ14" s="42"/>
      <c r="AK14" s="42"/>
      <c r="AL14" s="42"/>
      <c r="AM14" s="42"/>
      <c r="AN14" s="42"/>
      <c r="AO14" s="42"/>
    </row>
    <row r="15" spans="2:41" s="11" customFormat="1" ht="15.6" x14ac:dyDescent="0.3">
      <c r="B15" s="45"/>
      <c r="C15" s="33"/>
      <c r="D15" s="43"/>
      <c r="E15" s="38"/>
      <c r="F15" s="39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42"/>
      <c r="W15" s="42"/>
      <c r="X15" s="42"/>
      <c r="Y15" s="42"/>
      <c r="Z15" s="42"/>
      <c r="AA15" s="42"/>
      <c r="AB15" s="42"/>
      <c r="AC15" s="42"/>
      <c r="AD15" s="42"/>
      <c r="AE15" s="42"/>
      <c r="AF15" s="42"/>
      <c r="AG15" s="42"/>
      <c r="AH15" s="42"/>
      <c r="AI15" s="42"/>
      <c r="AJ15" s="42"/>
      <c r="AK15" s="42"/>
      <c r="AL15" s="42"/>
      <c r="AM15" s="42"/>
      <c r="AN15" s="42"/>
      <c r="AO15" s="42"/>
    </row>
    <row r="16" spans="2:41" s="11" customFormat="1" ht="15.6" x14ac:dyDescent="0.3">
      <c r="B16" s="45"/>
      <c r="C16" s="33"/>
      <c r="D16" s="43"/>
      <c r="E16" s="38"/>
      <c r="F16" s="39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42"/>
      <c r="W16" s="42"/>
      <c r="X16" s="42"/>
      <c r="Y16" s="42"/>
      <c r="Z16" s="42"/>
      <c r="AA16" s="42"/>
      <c r="AB16" s="42"/>
      <c r="AC16" s="42"/>
      <c r="AD16" s="42"/>
      <c r="AE16" s="42"/>
      <c r="AF16" s="42"/>
      <c r="AG16" s="42"/>
      <c r="AH16" s="42"/>
      <c r="AI16" s="42"/>
      <c r="AJ16" s="42"/>
      <c r="AK16" s="42"/>
      <c r="AL16" s="42"/>
      <c r="AM16" s="42"/>
      <c r="AN16" s="42"/>
      <c r="AO16" s="42"/>
    </row>
    <row r="17" spans="2:41" s="11" customFormat="1" ht="15.6" x14ac:dyDescent="0.3">
      <c r="B17" s="45"/>
      <c r="C17" s="33"/>
      <c r="D17" s="43"/>
      <c r="E17" s="38"/>
      <c r="F17" s="39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42"/>
      <c r="W17" s="42"/>
      <c r="X17" s="42"/>
      <c r="Y17" s="42"/>
      <c r="Z17" s="42"/>
      <c r="AA17" s="42"/>
      <c r="AB17" s="42"/>
      <c r="AC17" s="42"/>
      <c r="AD17" s="42"/>
      <c r="AE17" s="42"/>
      <c r="AF17" s="42"/>
      <c r="AG17" s="42"/>
      <c r="AH17" s="42"/>
      <c r="AI17" s="42"/>
      <c r="AJ17" s="42"/>
      <c r="AK17" s="42"/>
      <c r="AL17" s="42"/>
      <c r="AM17" s="42"/>
      <c r="AN17" s="42"/>
      <c r="AO17" s="42"/>
    </row>
    <row r="18" spans="2:41" ht="18" customHeight="1" x14ac:dyDescent="0.3">
      <c r="B18" s="89"/>
      <c r="C18" s="89"/>
      <c r="D18" s="89"/>
      <c r="E18" s="89"/>
      <c r="F18" s="89"/>
      <c r="G18" s="89"/>
      <c r="H18" s="89"/>
      <c r="I18" s="89"/>
      <c r="J18" s="64"/>
    </row>
    <row r="19" spans="2:41" x14ac:dyDescent="0.3">
      <c r="B19" s="90"/>
      <c r="C19" s="90"/>
      <c r="D19" s="90"/>
      <c r="E19" s="90"/>
      <c r="F19" s="90"/>
      <c r="G19" s="90"/>
      <c r="H19" s="90"/>
      <c r="I19" s="90"/>
      <c r="J19" s="57"/>
    </row>
  </sheetData>
  <mergeCells count="12">
    <mergeCell ref="B1:I4"/>
    <mergeCell ref="H5:H7"/>
    <mergeCell ref="B8:AO8"/>
    <mergeCell ref="B5:B7"/>
    <mergeCell ref="C5:C7"/>
    <mergeCell ref="F5:F7"/>
    <mergeCell ref="E5:E7"/>
    <mergeCell ref="G5:G7"/>
    <mergeCell ref="K5:AO5"/>
    <mergeCell ref="B18:I18"/>
    <mergeCell ref="B19:I19"/>
    <mergeCell ref="D5:D7"/>
  </mergeCells>
  <pageMargins left="0.7" right="0.7" top="0.75" bottom="0.75" header="0.3" footer="0.3"/>
  <pageSetup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M45"/>
  <sheetViews>
    <sheetView topLeftCell="B1" zoomScale="70" zoomScaleNormal="70" zoomScalePageLayoutView="70" workbookViewId="0">
      <pane xSplit="1" ySplit="8" topLeftCell="C9" activePane="bottomRight" state="frozen"/>
      <selection activeCell="B1" sqref="B1"/>
      <selection pane="topRight" activeCell="C1" sqref="C1"/>
      <selection pane="bottomLeft" activeCell="B9" sqref="B9"/>
      <selection pane="bottomRight" activeCell="A4" sqref="A4"/>
    </sheetView>
  </sheetViews>
  <sheetFormatPr baseColWidth="10" defaultColWidth="10.88671875" defaultRowHeight="14.4" x14ac:dyDescent="0.3"/>
  <cols>
    <col min="1" max="1" width="4.88671875" style="1" customWidth="1"/>
    <col min="2" max="2" width="79.109375" style="12" bestFit="1" customWidth="1"/>
    <col min="3" max="3" width="53.5546875" style="12" bestFit="1" customWidth="1"/>
    <col min="4" max="4" width="46.88671875" style="12" bestFit="1" customWidth="1"/>
    <col min="5" max="5" width="16" style="12" bestFit="1" customWidth="1"/>
    <col min="6" max="6" width="19.109375" style="14" bestFit="1" customWidth="1"/>
    <col min="7" max="7" width="23.44140625" style="14" bestFit="1" customWidth="1"/>
    <col min="8" max="8" width="23.44140625" style="14" customWidth="1"/>
    <col min="9" max="19" width="4.5546875" style="14" bestFit="1" customWidth="1"/>
    <col min="20" max="23" width="4.33203125" style="12" bestFit="1" customWidth="1"/>
    <col min="24" max="24" width="4.44140625" style="12" bestFit="1" customWidth="1"/>
    <col min="25" max="30" width="4.33203125" style="12" bestFit="1" customWidth="1"/>
    <col min="31" max="31" width="4.44140625" style="12" bestFit="1" customWidth="1"/>
    <col min="32" max="37" width="4.33203125" style="12" bestFit="1" customWidth="1"/>
    <col min="38" max="38" width="4.44140625" style="12" bestFit="1" customWidth="1"/>
    <col min="39" max="39" width="4.33203125" style="12" bestFit="1" customWidth="1"/>
    <col min="40" max="16384" width="10.88671875" style="1"/>
  </cols>
  <sheetData>
    <row r="1" spans="2:39" ht="15" customHeight="1" x14ac:dyDescent="1.1000000000000001">
      <c r="B1" s="96" t="s">
        <v>2</v>
      </c>
      <c r="C1" s="96"/>
      <c r="D1" s="96"/>
      <c r="E1" s="96"/>
      <c r="F1" s="96"/>
      <c r="G1" s="96"/>
      <c r="H1" s="67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</row>
    <row r="2" spans="2:39" ht="15" customHeight="1" x14ac:dyDescent="1.1000000000000001">
      <c r="B2" s="96"/>
      <c r="C2" s="96"/>
      <c r="D2" s="96"/>
      <c r="E2" s="96"/>
      <c r="F2" s="96"/>
      <c r="G2" s="96"/>
      <c r="H2" s="67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</row>
    <row r="3" spans="2:39" ht="15" customHeight="1" x14ac:dyDescent="1.1000000000000001">
      <c r="B3" s="96"/>
      <c r="C3" s="96"/>
      <c r="D3" s="96"/>
      <c r="E3" s="96"/>
      <c r="F3" s="96"/>
      <c r="G3" s="96"/>
      <c r="H3" s="67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</row>
    <row r="4" spans="2:39" ht="59.25" customHeight="1" x14ac:dyDescent="1.1000000000000001">
      <c r="B4" s="97"/>
      <c r="C4" s="97"/>
      <c r="D4" s="97"/>
      <c r="E4" s="97"/>
      <c r="F4" s="97"/>
      <c r="G4" s="97"/>
      <c r="H4" s="63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</row>
    <row r="5" spans="2:39" ht="19.5" customHeight="1" x14ac:dyDescent="0.3">
      <c r="B5" s="109" t="s">
        <v>3</v>
      </c>
      <c r="C5" s="109" t="s">
        <v>17</v>
      </c>
      <c r="D5" s="91" t="s">
        <v>30</v>
      </c>
      <c r="E5" s="111" t="s">
        <v>19</v>
      </c>
      <c r="F5" s="98" t="s">
        <v>4</v>
      </c>
      <c r="G5" s="68"/>
      <c r="H5" s="68"/>
      <c r="I5" s="94" t="s">
        <v>80</v>
      </c>
      <c r="J5" s="95"/>
      <c r="K5" s="95"/>
      <c r="L5" s="95"/>
      <c r="M5" s="95"/>
      <c r="N5" s="95"/>
      <c r="O5" s="95"/>
      <c r="P5" s="95"/>
      <c r="Q5" s="95"/>
      <c r="R5" s="95"/>
      <c r="S5" s="95"/>
      <c r="T5" s="95"/>
      <c r="U5" s="95"/>
      <c r="V5" s="95"/>
      <c r="W5" s="95"/>
      <c r="X5" s="95"/>
      <c r="Y5" s="95"/>
      <c r="Z5" s="95"/>
      <c r="AA5" s="95"/>
      <c r="AB5" s="95"/>
      <c r="AC5" s="95"/>
      <c r="AD5" s="95"/>
      <c r="AE5" s="95"/>
      <c r="AF5" s="95"/>
      <c r="AG5" s="95"/>
      <c r="AH5" s="95"/>
      <c r="AI5" s="95"/>
      <c r="AJ5" s="95"/>
      <c r="AK5" s="95"/>
      <c r="AL5" s="95"/>
      <c r="AM5" s="95"/>
    </row>
    <row r="6" spans="2:39" ht="19.2" x14ac:dyDescent="0.5">
      <c r="B6" s="109"/>
      <c r="C6" s="109"/>
      <c r="D6" s="92"/>
      <c r="E6" s="111"/>
      <c r="F6" s="99"/>
      <c r="G6" s="69" t="s">
        <v>34</v>
      </c>
      <c r="H6" s="69" t="s">
        <v>41</v>
      </c>
      <c r="I6" s="56" t="s">
        <v>25</v>
      </c>
      <c r="J6" s="56" t="s">
        <v>37</v>
      </c>
      <c r="K6" s="56" t="s">
        <v>26</v>
      </c>
      <c r="L6" s="56" t="s">
        <v>27</v>
      </c>
      <c r="M6" s="56" t="s">
        <v>28</v>
      </c>
      <c r="N6" s="56" t="s">
        <v>29</v>
      </c>
      <c r="O6" s="56" t="s">
        <v>24</v>
      </c>
      <c r="P6" s="56" t="s">
        <v>25</v>
      </c>
      <c r="Q6" s="56" t="s">
        <v>37</v>
      </c>
      <c r="R6" s="56" t="s">
        <v>26</v>
      </c>
      <c r="S6" s="56" t="s">
        <v>27</v>
      </c>
      <c r="T6" s="56" t="s">
        <v>28</v>
      </c>
      <c r="U6" s="56" t="s">
        <v>29</v>
      </c>
      <c r="V6" s="56" t="s">
        <v>24</v>
      </c>
      <c r="W6" s="56" t="s">
        <v>25</v>
      </c>
      <c r="X6" s="56" t="s">
        <v>37</v>
      </c>
      <c r="Y6" s="56" t="s">
        <v>26</v>
      </c>
      <c r="Z6" s="56" t="s">
        <v>27</v>
      </c>
      <c r="AA6" s="56" t="s">
        <v>28</v>
      </c>
      <c r="AB6" s="56" t="s">
        <v>29</v>
      </c>
      <c r="AC6" s="56" t="s">
        <v>24</v>
      </c>
      <c r="AD6" s="56" t="s">
        <v>25</v>
      </c>
      <c r="AE6" s="56" t="s">
        <v>37</v>
      </c>
      <c r="AF6" s="56" t="s">
        <v>26</v>
      </c>
      <c r="AG6" s="56" t="s">
        <v>27</v>
      </c>
      <c r="AH6" s="56" t="s">
        <v>28</v>
      </c>
      <c r="AI6" s="56" t="s">
        <v>29</v>
      </c>
      <c r="AJ6" s="56" t="s">
        <v>24</v>
      </c>
      <c r="AK6" s="56" t="s">
        <v>25</v>
      </c>
      <c r="AL6" s="56" t="s">
        <v>37</v>
      </c>
      <c r="AM6" s="56" t="s">
        <v>26</v>
      </c>
    </row>
    <row r="7" spans="2:39" ht="15.75" customHeight="1" x14ac:dyDescent="0.3">
      <c r="B7" s="109"/>
      <c r="C7" s="109"/>
      <c r="D7" s="93"/>
      <c r="E7" s="111"/>
      <c r="F7" s="100"/>
      <c r="G7" s="70"/>
      <c r="H7" s="70"/>
      <c r="I7" s="41">
        <v>1</v>
      </c>
      <c r="J7" s="41">
        <f t="shared" ref="J7" si="0">+I7+1</f>
        <v>2</v>
      </c>
      <c r="K7" s="41">
        <f t="shared" ref="K7" si="1">+J7+1</f>
        <v>3</v>
      </c>
      <c r="L7" s="41">
        <f t="shared" ref="L7" si="2">+K7+1</f>
        <v>4</v>
      </c>
      <c r="M7" s="41">
        <f t="shared" ref="M7" si="3">+L7+1</f>
        <v>5</v>
      </c>
      <c r="N7" s="41">
        <f t="shared" ref="N7" si="4">+M7+1</f>
        <v>6</v>
      </c>
      <c r="O7" s="41">
        <f t="shared" ref="O7" si="5">+N7+1</f>
        <v>7</v>
      </c>
      <c r="P7" s="41">
        <f t="shared" ref="P7" si="6">+O7+1</f>
        <v>8</v>
      </c>
      <c r="Q7" s="41">
        <f t="shared" ref="Q7" si="7">+P7+1</f>
        <v>9</v>
      </c>
      <c r="R7" s="41">
        <f t="shared" ref="R7" si="8">+Q7+1</f>
        <v>10</v>
      </c>
      <c r="S7" s="41">
        <f t="shared" ref="S7" si="9">+R7+1</f>
        <v>11</v>
      </c>
      <c r="T7" s="41">
        <f t="shared" ref="T7" si="10">+S7+1</f>
        <v>12</v>
      </c>
      <c r="U7" s="41">
        <f t="shared" ref="U7" si="11">+T7+1</f>
        <v>13</v>
      </c>
      <c r="V7" s="41">
        <f t="shared" ref="V7" si="12">+U7+1</f>
        <v>14</v>
      </c>
      <c r="W7" s="41">
        <f t="shared" ref="W7" si="13">+V7+1</f>
        <v>15</v>
      </c>
      <c r="X7" s="41">
        <f t="shared" ref="X7" si="14">+W7+1</f>
        <v>16</v>
      </c>
      <c r="Y7" s="41">
        <f t="shared" ref="Y7" si="15">+X7+1</f>
        <v>17</v>
      </c>
      <c r="Z7" s="41">
        <f t="shared" ref="Z7" si="16">+Y7+1</f>
        <v>18</v>
      </c>
      <c r="AA7" s="41">
        <f t="shared" ref="AA7" si="17">+Z7+1</f>
        <v>19</v>
      </c>
      <c r="AB7" s="41">
        <f t="shared" ref="AB7" si="18">+AA7+1</f>
        <v>20</v>
      </c>
      <c r="AC7" s="41">
        <f t="shared" ref="AC7" si="19">+AB7+1</f>
        <v>21</v>
      </c>
      <c r="AD7" s="41">
        <f t="shared" ref="AD7" si="20">+AC7+1</f>
        <v>22</v>
      </c>
      <c r="AE7" s="41">
        <f t="shared" ref="AE7" si="21">+AD7+1</f>
        <v>23</v>
      </c>
      <c r="AF7" s="41">
        <f t="shared" ref="AF7" si="22">+AE7+1</f>
        <v>24</v>
      </c>
      <c r="AG7" s="41">
        <f t="shared" ref="AG7" si="23">+AF7+1</f>
        <v>25</v>
      </c>
      <c r="AH7" s="41">
        <f t="shared" ref="AH7" si="24">+AG7+1</f>
        <v>26</v>
      </c>
      <c r="AI7" s="41">
        <f t="shared" ref="AI7" si="25">+AH7+1</f>
        <v>27</v>
      </c>
      <c r="AJ7" s="41">
        <f t="shared" ref="AJ7" si="26">+AI7+1</f>
        <v>28</v>
      </c>
      <c r="AK7" s="41">
        <f t="shared" ref="AK7" si="27">+AJ7+1</f>
        <v>29</v>
      </c>
      <c r="AL7" s="41">
        <f t="shared" ref="AL7" si="28">+AK7+1</f>
        <v>30</v>
      </c>
      <c r="AM7" s="41">
        <f t="shared" ref="AM7" si="29">+AL7+1</f>
        <v>31</v>
      </c>
    </row>
    <row r="8" spans="2:39" s="11" customFormat="1" ht="19.2" x14ac:dyDescent="0.5">
      <c r="B8" s="104" t="s">
        <v>14</v>
      </c>
      <c r="C8" s="104"/>
      <c r="D8" s="104"/>
      <c r="E8" s="104"/>
      <c r="F8" s="104"/>
      <c r="G8" s="104"/>
      <c r="H8" s="104"/>
      <c r="I8" s="104"/>
      <c r="J8" s="104"/>
      <c r="K8" s="104"/>
      <c r="L8" s="104"/>
      <c r="M8" s="104"/>
      <c r="N8" s="104"/>
      <c r="O8" s="104"/>
      <c r="P8" s="104"/>
      <c r="Q8" s="104"/>
      <c r="R8" s="104"/>
      <c r="S8" s="104"/>
      <c r="T8" s="104"/>
      <c r="U8" s="104"/>
      <c r="V8" s="104"/>
      <c r="W8" s="104"/>
      <c r="X8" s="104"/>
      <c r="Y8" s="104"/>
      <c r="Z8" s="104"/>
      <c r="AA8" s="104"/>
      <c r="AB8" s="104"/>
      <c r="AC8" s="104"/>
      <c r="AD8" s="104"/>
      <c r="AE8" s="104"/>
      <c r="AF8" s="104"/>
      <c r="AG8" s="104"/>
      <c r="AH8" s="104"/>
      <c r="AI8" s="104"/>
      <c r="AJ8" s="104"/>
      <c r="AK8" s="104"/>
      <c r="AL8" s="104"/>
      <c r="AM8" s="104"/>
    </row>
    <row r="9" spans="2:39" s="11" customFormat="1" ht="15.6" x14ac:dyDescent="0.3">
      <c r="B9" s="45" t="s">
        <v>32</v>
      </c>
      <c r="C9" s="33" t="s">
        <v>33</v>
      </c>
      <c r="D9" s="43" t="s">
        <v>31</v>
      </c>
      <c r="E9" s="38">
        <v>1</v>
      </c>
      <c r="F9" s="37">
        <v>6000</v>
      </c>
      <c r="G9" s="37">
        <f>E9*F9</f>
        <v>6000</v>
      </c>
      <c r="H9" s="37">
        <f>G9*1.16</f>
        <v>6959.9999999999991</v>
      </c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42"/>
      <c r="U9" s="42"/>
      <c r="V9" s="42"/>
      <c r="W9" s="42"/>
      <c r="X9" s="42"/>
      <c r="Y9" s="42"/>
      <c r="Z9" s="42"/>
      <c r="AA9" s="42"/>
      <c r="AB9" s="42"/>
      <c r="AC9" s="42"/>
      <c r="AD9" s="42"/>
      <c r="AE9" s="42"/>
      <c r="AF9" s="42"/>
      <c r="AG9" s="42"/>
      <c r="AH9" s="42"/>
      <c r="AI9" s="42"/>
      <c r="AJ9" s="42"/>
      <c r="AK9" s="42" t="s">
        <v>35</v>
      </c>
      <c r="AL9" s="42" t="s">
        <v>35</v>
      </c>
      <c r="AM9" s="42" t="s">
        <v>35</v>
      </c>
    </row>
    <row r="10" spans="2:39" s="11" customFormat="1" ht="15.6" x14ac:dyDescent="0.3">
      <c r="B10" s="55" t="s">
        <v>81</v>
      </c>
      <c r="C10" s="33"/>
      <c r="D10" s="43"/>
      <c r="E10" s="38"/>
      <c r="F10" s="37"/>
      <c r="G10" s="37"/>
      <c r="H10" s="37"/>
      <c r="I10" s="37" t="s">
        <v>35</v>
      </c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42"/>
      <c r="U10" s="42"/>
      <c r="V10" s="42"/>
      <c r="W10" s="42"/>
      <c r="X10" s="42"/>
      <c r="Y10" s="42"/>
      <c r="Z10" s="42"/>
      <c r="AA10" s="42"/>
      <c r="AB10" s="42"/>
      <c r="AC10" s="42"/>
      <c r="AD10" s="42"/>
      <c r="AE10" s="42"/>
      <c r="AF10" s="42"/>
      <c r="AG10" s="42"/>
      <c r="AH10" s="42"/>
      <c r="AI10" s="42"/>
      <c r="AJ10" s="42"/>
      <c r="AK10" s="42"/>
      <c r="AL10" s="42"/>
      <c r="AM10" s="42"/>
    </row>
    <row r="11" spans="2:39" s="11" customFormat="1" ht="15.6" x14ac:dyDescent="0.3">
      <c r="B11" s="55" t="s">
        <v>82</v>
      </c>
      <c r="C11" s="33"/>
      <c r="D11" s="43"/>
      <c r="E11" s="38"/>
      <c r="F11" s="37"/>
      <c r="G11" s="37"/>
      <c r="H11" s="37"/>
      <c r="I11" s="37" t="s">
        <v>35</v>
      </c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42"/>
      <c r="U11" s="42"/>
      <c r="V11" s="42"/>
      <c r="W11" s="42"/>
      <c r="X11" s="42"/>
      <c r="Y11" s="42"/>
      <c r="Z11" s="42"/>
      <c r="AA11" s="42"/>
      <c r="AB11" s="42"/>
      <c r="AC11" s="42"/>
      <c r="AD11" s="42"/>
      <c r="AE11" s="42"/>
      <c r="AF11" s="42"/>
      <c r="AG11" s="42"/>
      <c r="AH11" s="42"/>
      <c r="AI11" s="42"/>
      <c r="AJ11" s="42"/>
      <c r="AK11" s="42"/>
      <c r="AL11" s="42"/>
      <c r="AM11" s="42"/>
    </row>
    <row r="12" spans="2:39" s="11" customFormat="1" ht="15.6" x14ac:dyDescent="0.3">
      <c r="B12" s="55" t="s">
        <v>83</v>
      </c>
      <c r="C12" s="33"/>
      <c r="D12" s="43"/>
      <c r="E12" s="38"/>
      <c r="F12" s="37"/>
      <c r="G12" s="37"/>
      <c r="H12" s="37"/>
      <c r="I12" s="37"/>
      <c r="J12" s="37"/>
      <c r="K12" s="37"/>
      <c r="L12" s="37"/>
      <c r="M12" s="37" t="s">
        <v>35</v>
      </c>
      <c r="N12" s="37"/>
      <c r="O12" s="37"/>
      <c r="P12" s="37"/>
      <c r="Q12" s="37"/>
      <c r="R12" s="37"/>
      <c r="S12" s="37"/>
      <c r="T12" s="42"/>
      <c r="U12" s="42"/>
      <c r="V12" s="42"/>
      <c r="W12" s="42"/>
      <c r="X12" s="42"/>
      <c r="Y12" s="42"/>
      <c r="Z12" s="42"/>
      <c r="AA12" s="42"/>
      <c r="AB12" s="42"/>
      <c r="AC12" s="42"/>
      <c r="AD12" s="42"/>
      <c r="AE12" s="42"/>
      <c r="AF12" s="42"/>
      <c r="AG12" s="42"/>
      <c r="AH12" s="42"/>
      <c r="AI12" s="42"/>
      <c r="AJ12" s="42"/>
      <c r="AK12" s="42"/>
      <c r="AL12" s="42"/>
      <c r="AM12" s="42"/>
    </row>
    <row r="13" spans="2:39" s="11" customFormat="1" ht="15.6" x14ac:dyDescent="0.3">
      <c r="B13" s="55" t="s">
        <v>60</v>
      </c>
      <c r="C13" s="33"/>
      <c r="D13" s="43"/>
      <c r="E13" s="38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42" t="s">
        <v>35</v>
      </c>
      <c r="U13" s="42"/>
      <c r="V13" s="42"/>
      <c r="W13" s="42"/>
      <c r="X13" s="42"/>
      <c r="Y13" s="42"/>
      <c r="Z13" s="42"/>
      <c r="AA13" s="42"/>
      <c r="AB13" s="42"/>
      <c r="AC13" s="42"/>
      <c r="AD13" s="42"/>
      <c r="AE13" s="42"/>
      <c r="AF13" s="42"/>
      <c r="AG13" s="42"/>
      <c r="AH13" s="42"/>
      <c r="AI13" s="42"/>
      <c r="AJ13" s="42"/>
      <c r="AK13" s="42"/>
      <c r="AL13" s="42"/>
      <c r="AM13" s="42"/>
    </row>
    <row r="14" spans="2:39" s="11" customFormat="1" ht="15.6" x14ac:dyDescent="0.3">
      <c r="B14" s="55" t="s">
        <v>61</v>
      </c>
      <c r="C14" s="33"/>
      <c r="D14" s="43"/>
      <c r="E14" s="38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42"/>
      <c r="U14" s="42"/>
      <c r="V14" s="42"/>
      <c r="W14" s="42" t="s">
        <v>35</v>
      </c>
      <c r="X14" s="42" t="s">
        <v>35</v>
      </c>
      <c r="Y14" s="42" t="s">
        <v>35</v>
      </c>
      <c r="Z14" s="42"/>
      <c r="AA14" s="42"/>
      <c r="AB14" s="42"/>
      <c r="AC14" s="42"/>
      <c r="AD14" s="42"/>
      <c r="AE14" s="42"/>
      <c r="AF14" s="42"/>
      <c r="AG14" s="42"/>
      <c r="AH14" s="42"/>
      <c r="AI14" s="42"/>
      <c r="AJ14" s="42"/>
      <c r="AK14" s="42"/>
      <c r="AL14" s="42"/>
      <c r="AM14" s="42"/>
    </row>
    <row r="15" spans="2:39" s="11" customFormat="1" ht="15.6" x14ac:dyDescent="0.3">
      <c r="B15" s="55" t="s">
        <v>62</v>
      </c>
      <c r="C15" s="33"/>
      <c r="D15" s="43"/>
      <c r="E15" s="38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42"/>
      <c r="U15" s="42"/>
      <c r="V15" s="42"/>
      <c r="W15" s="42"/>
      <c r="X15" s="42"/>
      <c r="Y15" s="42"/>
      <c r="Z15" s="42"/>
      <c r="AA15" s="42"/>
      <c r="AB15" s="42"/>
      <c r="AC15" s="42"/>
      <c r="AD15" s="42" t="s">
        <v>35</v>
      </c>
      <c r="AE15" s="42" t="s">
        <v>35</v>
      </c>
      <c r="AF15" s="42" t="s">
        <v>35</v>
      </c>
      <c r="AG15" s="42"/>
      <c r="AH15" s="42"/>
      <c r="AI15" s="42"/>
      <c r="AJ15" s="42"/>
      <c r="AK15" s="42"/>
      <c r="AL15" s="42"/>
      <c r="AM15" s="42"/>
    </row>
    <row r="16" spans="2:39" s="11" customFormat="1" ht="15.6" x14ac:dyDescent="0.3">
      <c r="B16" s="55" t="s">
        <v>63</v>
      </c>
      <c r="C16" s="33"/>
      <c r="D16" s="43"/>
      <c r="E16" s="38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42"/>
      <c r="U16" s="42"/>
      <c r="V16" s="42"/>
      <c r="W16" s="42"/>
      <c r="X16" s="42"/>
      <c r="Y16" s="42"/>
      <c r="Z16" s="42"/>
      <c r="AA16" s="42"/>
      <c r="AB16" s="42"/>
      <c r="AC16" s="42"/>
      <c r="AD16" s="42"/>
      <c r="AE16" s="42"/>
      <c r="AF16" s="42"/>
      <c r="AG16" s="42"/>
      <c r="AH16" s="42"/>
      <c r="AI16" s="42"/>
      <c r="AJ16" s="42"/>
      <c r="AK16" s="42" t="s">
        <v>35</v>
      </c>
      <c r="AL16" s="42" t="s">
        <v>35</v>
      </c>
      <c r="AM16" s="42" t="s">
        <v>35</v>
      </c>
    </row>
    <row r="17" spans="2:39" s="11" customFormat="1" ht="19.2" x14ac:dyDescent="0.5">
      <c r="B17" s="107" t="s">
        <v>15</v>
      </c>
      <c r="C17" s="108"/>
      <c r="D17" s="108"/>
      <c r="E17" s="108"/>
      <c r="F17" s="108"/>
      <c r="G17" s="108"/>
      <c r="H17" s="108"/>
      <c r="I17" s="108"/>
      <c r="J17" s="108"/>
      <c r="K17" s="108"/>
      <c r="L17" s="108"/>
      <c r="M17" s="108"/>
      <c r="N17" s="108"/>
      <c r="O17" s="108"/>
      <c r="P17" s="108"/>
      <c r="Q17" s="108"/>
      <c r="R17" s="108"/>
      <c r="S17" s="108"/>
      <c r="T17" s="108"/>
      <c r="U17" s="108"/>
      <c r="V17" s="108"/>
      <c r="W17" s="108"/>
      <c r="X17" s="108"/>
      <c r="Y17" s="108"/>
      <c r="Z17" s="108"/>
      <c r="AA17" s="108"/>
      <c r="AB17" s="108"/>
      <c r="AC17" s="108"/>
      <c r="AD17" s="108"/>
      <c r="AE17" s="108"/>
      <c r="AF17" s="108"/>
      <c r="AG17" s="108"/>
      <c r="AH17" s="108"/>
      <c r="AI17" s="108"/>
      <c r="AJ17" s="108"/>
      <c r="AK17" s="108"/>
      <c r="AL17" s="108"/>
      <c r="AM17" s="108"/>
    </row>
    <row r="18" spans="2:39" s="11" customFormat="1" ht="15.6" x14ac:dyDescent="0.3">
      <c r="B18" s="46" t="s">
        <v>18</v>
      </c>
      <c r="C18" s="47" t="s">
        <v>42</v>
      </c>
      <c r="D18" s="43" t="s">
        <v>31</v>
      </c>
      <c r="E18" s="38"/>
      <c r="F18" s="34"/>
      <c r="G18" s="37"/>
      <c r="H18" s="37">
        <f>G18*1.16</f>
        <v>0</v>
      </c>
      <c r="I18" s="37" t="s">
        <v>35</v>
      </c>
      <c r="J18" s="37" t="s">
        <v>35</v>
      </c>
      <c r="K18" s="37" t="s">
        <v>35</v>
      </c>
      <c r="L18" s="37" t="s">
        <v>35</v>
      </c>
      <c r="M18" s="37" t="s">
        <v>35</v>
      </c>
      <c r="N18" s="37" t="s">
        <v>35</v>
      </c>
      <c r="O18" s="37" t="s">
        <v>35</v>
      </c>
      <c r="P18" s="37" t="s">
        <v>35</v>
      </c>
      <c r="Q18" s="37" t="s">
        <v>35</v>
      </c>
      <c r="R18" s="37" t="s">
        <v>35</v>
      </c>
      <c r="S18" s="37" t="s">
        <v>35</v>
      </c>
      <c r="T18" s="37" t="s">
        <v>35</v>
      </c>
      <c r="U18" s="37" t="s">
        <v>35</v>
      </c>
      <c r="V18" s="37" t="s">
        <v>35</v>
      </c>
      <c r="W18" s="37" t="s">
        <v>35</v>
      </c>
      <c r="X18" s="37" t="s">
        <v>35</v>
      </c>
      <c r="Y18" s="37" t="s">
        <v>35</v>
      </c>
      <c r="Z18" s="37" t="s">
        <v>35</v>
      </c>
      <c r="AA18" s="37" t="s">
        <v>35</v>
      </c>
      <c r="AB18" s="37" t="s">
        <v>35</v>
      </c>
      <c r="AC18" s="37" t="s">
        <v>35</v>
      </c>
      <c r="AD18" s="37" t="s">
        <v>35</v>
      </c>
      <c r="AE18" s="37" t="s">
        <v>35</v>
      </c>
      <c r="AF18" s="37" t="s">
        <v>35</v>
      </c>
      <c r="AG18" s="37" t="s">
        <v>35</v>
      </c>
      <c r="AH18" s="37" t="s">
        <v>35</v>
      </c>
      <c r="AI18" s="37" t="s">
        <v>35</v>
      </c>
      <c r="AJ18" s="37" t="s">
        <v>35</v>
      </c>
      <c r="AK18" s="37" t="s">
        <v>35</v>
      </c>
      <c r="AL18" s="37" t="s">
        <v>35</v>
      </c>
      <c r="AM18" s="37" t="s">
        <v>35</v>
      </c>
    </row>
    <row r="19" spans="2:39" s="11" customFormat="1" ht="15.6" x14ac:dyDescent="0.3">
      <c r="B19" s="46"/>
      <c r="C19" s="47"/>
      <c r="D19" s="43" t="s">
        <v>31</v>
      </c>
      <c r="E19" s="38">
        <v>1</v>
      </c>
      <c r="F19" s="34">
        <v>10000</v>
      </c>
      <c r="G19" s="37">
        <f>E19*F19</f>
        <v>10000</v>
      </c>
      <c r="H19" s="37">
        <f>G19*1.16</f>
        <v>11600</v>
      </c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42"/>
      <c r="U19" s="42"/>
      <c r="V19" s="42"/>
      <c r="W19" s="42"/>
      <c r="X19" s="42"/>
      <c r="Y19" s="42"/>
      <c r="Z19" s="42"/>
      <c r="AA19" s="42"/>
      <c r="AB19" s="42"/>
      <c r="AC19" s="42"/>
      <c r="AD19" s="42"/>
      <c r="AE19" s="42"/>
      <c r="AF19" s="42"/>
      <c r="AG19" s="42"/>
      <c r="AH19" s="42"/>
      <c r="AI19" s="42"/>
      <c r="AJ19" s="42"/>
      <c r="AK19" s="42"/>
      <c r="AL19" s="42"/>
      <c r="AM19" s="42"/>
    </row>
    <row r="20" spans="2:39" s="11" customFormat="1" ht="15.6" x14ac:dyDescent="0.3">
      <c r="B20" s="55" t="s">
        <v>65</v>
      </c>
      <c r="C20" s="33"/>
      <c r="D20" s="43" t="s">
        <v>31</v>
      </c>
      <c r="E20" s="38"/>
      <c r="F20" s="37"/>
      <c r="G20" s="37"/>
      <c r="H20" s="37"/>
      <c r="I20" s="37" t="s">
        <v>35</v>
      </c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42"/>
      <c r="U20" s="42"/>
      <c r="V20" s="42"/>
      <c r="W20" s="42"/>
      <c r="X20" s="42"/>
      <c r="Y20" s="42"/>
      <c r="Z20" s="42"/>
      <c r="AA20" s="42"/>
      <c r="AB20" s="42"/>
      <c r="AC20" s="42"/>
      <c r="AD20" s="42"/>
      <c r="AE20" s="42"/>
      <c r="AF20" s="42"/>
      <c r="AG20" s="42"/>
      <c r="AH20" s="42"/>
      <c r="AI20" s="42"/>
      <c r="AJ20" s="42"/>
      <c r="AK20" s="42"/>
      <c r="AL20" s="42"/>
      <c r="AM20" s="42"/>
    </row>
    <row r="21" spans="2:39" s="11" customFormat="1" ht="15.6" x14ac:dyDescent="0.3">
      <c r="B21" s="55" t="s">
        <v>74</v>
      </c>
      <c r="C21" s="33"/>
      <c r="D21" s="43" t="s">
        <v>31</v>
      </c>
      <c r="E21" s="38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42"/>
      <c r="U21" s="42"/>
      <c r="V21" s="42"/>
      <c r="W21" s="42" t="s">
        <v>35</v>
      </c>
      <c r="X21" s="42"/>
      <c r="Y21" s="42"/>
      <c r="Z21" s="42"/>
      <c r="AA21" s="42"/>
      <c r="AB21" s="42"/>
      <c r="AC21" s="42"/>
      <c r="AD21" s="42"/>
      <c r="AE21" s="42"/>
      <c r="AF21" s="42"/>
      <c r="AG21" s="42"/>
      <c r="AH21" s="42"/>
      <c r="AI21" s="42"/>
      <c r="AJ21" s="42"/>
      <c r="AK21" s="42"/>
      <c r="AL21" s="42"/>
      <c r="AM21" s="42"/>
    </row>
    <row r="22" spans="2:39" s="11" customFormat="1" ht="15.6" x14ac:dyDescent="0.3">
      <c r="B22" s="55" t="s">
        <v>64</v>
      </c>
      <c r="C22" s="33"/>
      <c r="D22" s="43" t="s">
        <v>31</v>
      </c>
      <c r="E22" s="38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42"/>
      <c r="U22" s="42"/>
      <c r="V22" s="42"/>
      <c r="W22" s="42"/>
      <c r="X22" s="42" t="s">
        <v>35</v>
      </c>
      <c r="Y22" s="42" t="s">
        <v>35</v>
      </c>
      <c r="Z22" s="42" t="s">
        <v>35</v>
      </c>
      <c r="AA22" s="42" t="s">
        <v>35</v>
      </c>
      <c r="AB22" s="42"/>
      <c r="AC22" s="42"/>
      <c r="AD22" s="42"/>
      <c r="AE22" s="42"/>
      <c r="AF22" s="42"/>
      <c r="AG22" s="42"/>
      <c r="AH22" s="42"/>
      <c r="AI22" s="42"/>
      <c r="AJ22" s="42"/>
      <c r="AK22" s="42"/>
      <c r="AL22" s="42"/>
      <c r="AM22" s="42"/>
    </row>
    <row r="23" spans="2:39" s="11" customFormat="1" ht="15.6" x14ac:dyDescent="0.3">
      <c r="B23" s="55" t="s">
        <v>61</v>
      </c>
      <c r="C23" s="33"/>
      <c r="D23" s="43" t="s">
        <v>31</v>
      </c>
      <c r="E23" s="38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42"/>
      <c r="U23" s="42"/>
      <c r="V23" s="42"/>
      <c r="W23" s="42"/>
      <c r="X23" s="42"/>
      <c r="Y23" s="42"/>
      <c r="Z23" s="42"/>
      <c r="AA23" s="42"/>
      <c r="AB23" s="42"/>
      <c r="AC23" s="42"/>
      <c r="AD23" s="42" t="s">
        <v>35</v>
      </c>
      <c r="AE23" s="42" t="s">
        <v>35</v>
      </c>
      <c r="AF23" s="42" t="s">
        <v>35</v>
      </c>
      <c r="AG23" s="42"/>
      <c r="AH23" s="42"/>
      <c r="AI23" s="42"/>
      <c r="AJ23" s="42"/>
      <c r="AK23" s="42"/>
      <c r="AL23" s="42"/>
      <c r="AM23" s="42"/>
    </row>
    <row r="24" spans="2:39" s="11" customFormat="1" ht="15.6" x14ac:dyDescent="0.3">
      <c r="B24" s="55" t="s">
        <v>62</v>
      </c>
      <c r="C24" s="33"/>
      <c r="D24" s="43" t="s">
        <v>31</v>
      </c>
      <c r="E24" s="38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42"/>
      <c r="U24" s="42"/>
      <c r="V24" s="42"/>
      <c r="W24" s="42"/>
      <c r="X24" s="42"/>
      <c r="Y24" s="42"/>
      <c r="Z24" s="42"/>
      <c r="AA24" s="42"/>
      <c r="AB24" s="42"/>
      <c r="AC24" s="42"/>
      <c r="AD24" s="42"/>
      <c r="AE24" s="42"/>
      <c r="AF24" s="42"/>
      <c r="AG24" s="42" t="s">
        <v>35</v>
      </c>
      <c r="AH24" s="42" t="s">
        <v>35</v>
      </c>
      <c r="AI24" s="42"/>
      <c r="AJ24" s="42"/>
      <c r="AK24" s="42"/>
      <c r="AL24" s="42"/>
      <c r="AM24" s="42"/>
    </row>
    <row r="25" spans="2:39" s="11" customFormat="1" ht="15.6" x14ac:dyDescent="0.3">
      <c r="B25" s="55" t="s">
        <v>63</v>
      </c>
      <c r="C25" s="33"/>
      <c r="D25" s="43" t="s">
        <v>31</v>
      </c>
      <c r="E25" s="38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42"/>
      <c r="U25" s="42"/>
      <c r="V25" s="42"/>
      <c r="W25" s="42"/>
      <c r="X25" s="42"/>
      <c r="Y25" s="42"/>
      <c r="Z25" s="42"/>
      <c r="AA25" s="42"/>
      <c r="AB25" s="42"/>
      <c r="AC25" s="42"/>
      <c r="AD25" s="42"/>
      <c r="AE25" s="42"/>
      <c r="AF25" s="42"/>
      <c r="AG25" s="42"/>
      <c r="AH25" s="42"/>
      <c r="AI25" s="42"/>
      <c r="AJ25" s="42"/>
      <c r="AK25" s="42" t="s">
        <v>35</v>
      </c>
      <c r="AL25" s="42" t="s">
        <v>35</v>
      </c>
      <c r="AM25" s="42" t="s">
        <v>35</v>
      </c>
    </row>
    <row r="26" spans="2:39" s="11" customFormat="1" ht="15.6" x14ac:dyDescent="0.3">
      <c r="B26" s="54" t="s">
        <v>67</v>
      </c>
      <c r="C26" s="32" t="s">
        <v>66</v>
      </c>
      <c r="D26" s="43" t="s">
        <v>31</v>
      </c>
      <c r="E26" s="38">
        <v>1</v>
      </c>
      <c r="F26" s="34">
        <v>14000</v>
      </c>
      <c r="G26" s="34">
        <f>F26</f>
        <v>14000</v>
      </c>
      <c r="H26" s="37">
        <f>G26*1.16</f>
        <v>16239.999999999998</v>
      </c>
      <c r="I26" s="37" t="s">
        <v>35</v>
      </c>
      <c r="J26" s="37" t="s">
        <v>35</v>
      </c>
      <c r="K26" s="37" t="s">
        <v>35</v>
      </c>
      <c r="L26" s="37" t="s">
        <v>35</v>
      </c>
      <c r="M26" s="37" t="s">
        <v>35</v>
      </c>
      <c r="N26" s="37" t="s">
        <v>35</v>
      </c>
      <c r="O26" s="37" t="s">
        <v>35</v>
      </c>
      <c r="P26" s="37" t="s">
        <v>35</v>
      </c>
      <c r="Q26" s="37" t="s">
        <v>35</v>
      </c>
      <c r="R26" s="37" t="s">
        <v>35</v>
      </c>
      <c r="S26" s="37" t="s">
        <v>35</v>
      </c>
      <c r="T26" s="42" t="s">
        <v>35</v>
      </c>
      <c r="U26" s="42" t="s">
        <v>35</v>
      </c>
      <c r="V26" s="42" t="s">
        <v>35</v>
      </c>
      <c r="W26" s="42" t="s">
        <v>35</v>
      </c>
      <c r="X26" s="42" t="s">
        <v>35</v>
      </c>
      <c r="Y26" s="42" t="s">
        <v>35</v>
      </c>
      <c r="Z26" s="42" t="s">
        <v>35</v>
      </c>
      <c r="AA26" s="42" t="s">
        <v>35</v>
      </c>
      <c r="AB26" s="42" t="s">
        <v>35</v>
      </c>
      <c r="AC26" s="42" t="s">
        <v>35</v>
      </c>
      <c r="AD26" s="42" t="s">
        <v>35</v>
      </c>
      <c r="AE26" s="42" t="s">
        <v>35</v>
      </c>
      <c r="AF26" s="42" t="s">
        <v>35</v>
      </c>
      <c r="AG26" s="42" t="s">
        <v>35</v>
      </c>
      <c r="AH26" s="42" t="s">
        <v>35</v>
      </c>
      <c r="AI26" s="42" t="s">
        <v>35</v>
      </c>
      <c r="AJ26" s="42" t="s">
        <v>35</v>
      </c>
      <c r="AK26" s="42" t="s">
        <v>35</v>
      </c>
      <c r="AL26" s="42" t="s">
        <v>35</v>
      </c>
      <c r="AM26" s="42" t="s">
        <v>35</v>
      </c>
    </row>
    <row r="27" spans="2:39" s="11" customFormat="1" ht="15.6" x14ac:dyDescent="0.3">
      <c r="B27" s="55" t="s">
        <v>68</v>
      </c>
      <c r="C27" s="33" t="s">
        <v>73</v>
      </c>
      <c r="D27" s="43" t="s">
        <v>31</v>
      </c>
      <c r="E27" s="38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42"/>
      <c r="U27" s="42"/>
      <c r="V27" s="42"/>
      <c r="W27" s="42" t="s">
        <v>35</v>
      </c>
      <c r="X27" s="42"/>
      <c r="Y27" s="42"/>
      <c r="Z27" s="42"/>
      <c r="AA27" s="42"/>
      <c r="AB27" s="42"/>
      <c r="AC27" s="42"/>
      <c r="AD27" s="42"/>
      <c r="AE27" s="42"/>
      <c r="AF27" s="42"/>
      <c r="AG27" s="42"/>
      <c r="AH27" s="42"/>
      <c r="AI27" s="42"/>
      <c r="AJ27" s="42"/>
      <c r="AK27" s="42"/>
      <c r="AL27" s="42"/>
      <c r="AM27" s="42"/>
    </row>
    <row r="28" spans="2:39" s="11" customFormat="1" ht="15.6" x14ac:dyDescent="0.3">
      <c r="B28" s="55" t="s">
        <v>75</v>
      </c>
      <c r="C28" s="33"/>
      <c r="D28" s="43" t="s">
        <v>31</v>
      </c>
      <c r="E28" s="38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42"/>
      <c r="U28" s="42"/>
      <c r="V28" s="42"/>
      <c r="W28" s="42"/>
      <c r="X28" s="42"/>
      <c r="Y28" s="42"/>
      <c r="Z28" s="42"/>
      <c r="AA28" s="42" t="s">
        <v>35</v>
      </c>
      <c r="AB28" s="42"/>
      <c r="AC28" s="42"/>
      <c r="AD28" s="42"/>
      <c r="AE28" s="42"/>
      <c r="AF28" s="42"/>
      <c r="AG28" s="42"/>
      <c r="AH28" s="42"/>
      <c r="AI28" s="42"/>
      <c r="AJ28" s="42"/>
      <c r="AK28" s="42"/>
      <c r="AL28" s="42"/>
      <c r="AM28" s="42"/>
    </row>
    <row r="29" spans="2:39" s="11" customFormat="1" ht="15.6" x14ac:dyDescent="0.3">
      <c r="B29" s="55" t="s">
        <v>61</v>
      </c>
      <c r="C29" s="33"/>
      <c r="D29" s="43" t="s">
        <v>31</v>
      </c>
      <c r="E29" s="38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42"/>
      <c r="U29" s="42"/>
      <c r="V29" s="42"/>
      <c r="W29" s="42"/>
      <c r="X29" s="42"/>
      <c r="Y29" s="42"/>
      <c r="Z29" s="42"/>
      <c r="AA29" s="42"/>
      <c r="AB29" s="42"/>
      <c r="AC29" s="42"/>
      <c r="AD29" s="42" t="s">
        <v>35</v>
      </c>
      <c r="AE29" s="42" t="s">
        <v>35</v>
      </c>
      <c r="AF29" s="42"/>
      <c r="AG29" s="42"/>
      <c r="AH29" s="42"/>
      <c r="AI29" s="42"/>
      <c r="AJ29" s="42"/>
      <c r="AK29" s="42"/>
      <c r="AL29" s="42"/>
      <c r="AM29" s="42"/>
    </row>
    <row r="30" spans="2:39" s="11" customFormat="1" ht="15.6" x14ac:dyDescent="0.3">
      <c r="B30" s="55" t="s">
        <v>62</v>
      </c>
      <c r="C30" s="33"/>
      <c r="D30" s="43" t="s">
        <v>31</v>
      </c>
      <c r="E30" s="38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42"/>
      <c r="U30" s="42"/>
      <c r="V30" s="42"/>
      <c r="W30" s="42"/>
      <c r="X30" s="42"/>
      <c r="Y30" s="42"/>
      <c r="Z30" s="42"/>
      <c r="AA30" s="42"/>
      <c r="AB30" s="42"/>
      <c r="AC30" s="42"/>
      <c r="AD30" s="42"/>
      <c r="AE30" s="42"/>
      <c r="AF30" s="42"/>
      <c r="AG30" s="42"/>
      <c r="AH30" s="42" t="s">
        <v>35</v>
      </c>
      <c r="AI30" s="42"/>
      <c r="AJ30" s="42"/>
      <c r="AK30" s="42"/>
      <c r="AL30" s="42"/>
      <c r="AM30" s="42"/>
    </row>
    <row r="31" spans="2:39" s="11" customFormat="1" ht="15.6" x14ac:dyDescent="0.3">
      <c r="B31" s="55" t="s">
        <v>69</v>
      </c>
      <c r="C31" s="33"/>
      <c r="D31" s="43" t="s">
        <v>31</v>
      </c>
      <c r="E31" s="38"/>
      <c r="F31" s="37">
        <v>6400</v>
      </c>
      <c r="G31" s="34">
        <f>F31</f>
        <v>6400</v>
      </c>
      <c r="H31" s="37">
        <f>G31*1.16</f>
        <v>7423.9999999999991</v>
      </c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42"/>
      <c r="U31" s="42"/>
      <c r="V31" s="42"/>
      <c r="W31" s="42"/>
      <c r="X31" s="42"/>
      <c r="Y31" s="42"/>
      <c r="Z31" s="42"/>
      <c r="AA31" s="42"/>
      <c r="AB31" s="42"/>
      <c r="AC31" s="42"/>
      <c r="AD31" s="42"/>
      <c r="AE31" s="42"/>
      <c r="AF31" s="42"/>
      <c r="AG31" s="42"/>
      <c r="AH31" s="42"/>
      <c r="AI31" s="42"/>
      <c r="AJ31" s="42"/>
      <c r="AK31" s="42" t="s">
        <v>35</v>
      </c>
      <c r="AL31" s="42"/>
      <c r="AM31" s="42"/>
    </row>
    <row r="32" spans="2:39" s="11" customFormat="1" ht="15.6" x14ac:dyDescent="0.3">
      <c r="B32" s="55" t="s">
        <v>63</v>
      </c>
      <c r="C32" s="33"/>
      <c r="D32" s="43" t="s">
        <v>31</v>
      </c>
      <c r="E32" s="38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42"/>
      <c r="U32" s="42"/>
      <c r="V32" s="42"/>
      <c r="W32" s="42"/>
      <c r="X32" s="42"/>
      <c r="Y32" s="42"/>
      <c r="Z32" s="42"/>
      <c r="AA32" s="42"/>
      <c r="AB32" s="42"/>
      <c r="AC32" s="42"/>
      <c r="AD32" s="42"/>
      <c r="AE32" s="42"/>
      <c r="AF32" s="42"/>
      <c r="AG32" s="42"/>
      <c r="AH32" s="42"/>
      <c r="AI32" s="42"/>
      <c r="AJ32" s="42"/>
      <c r="AK32" s="42" t="s">
        <v>35</v>
      </c>
      <c r="AL32" s="42"/>
      <c r="AM32" s="42"/>
    </row>
    <row r="33" spans="2:39" s="11" customFormat="1" ht="15.6" x14ac:dyDescent="0.3">
      <c r="B33" s="62" t="s">
        <v>39</v>
      </c>
      <c r="C33" s="32" t="s">
        <v>40</v>
      </c>
      <c r="D33" s="43" t="s">
        <v>31</v>
      </c>
      <c r="E33" s="38">
        <v>0</v>
      </c>
      <c r="F33" s="53">
        <v>0</v>
      </c>
      <c r="G33" s="34">
        <v>0</v>
      </c>
      <c r="H33" s="37">
        <f t="shared" ref="H33:H42" si="30">G33*1.16</f>
        <v>0</v>
      </c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  <c r="AF33" s="37"/>
      <c r="AG33" s="37"/>
      <c r="AH33" s="37"/>
      <c r="AI33" s="37"/>
      <c r="AJ33" s="37"/>
      <c r="AK33" s="37" t="s">
        <v>35</v>
      </c>
      <c r="AL33" s="37" t="s">
        <v>35</v>
      </c>
      <c r="AM33" s="37" t="s">
        <v>35</v>
      </c>
    </row>
    <row r="34" spans="2:39" s="11" customFormat="1" ht="15.6" x14ac:dyDescent="0.3">
      <c r="B34" s="55" t="s">
        <v>68</v>
      </c>
      <c r="C34" s="33"/>
      <c r="D34" s="43" t="s">
        <v>31</v>
      </c>
      <c r="E34" s="38"/>
      <c r="F34" s="37"/>
      <c r="G34" s="37"/>
      <c r="H34" s="37"/>
      <c r="I34" s="37" t="s">
        <v>35</v>
      </c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42"/>
      <c r="U34" s="42"/>
      <c r="V34" s="42"/>
      <c r="W34" s="42"/>
      <c r="X34" s="42"/>
      <c r="Y34" s="42"/>
      <c r="Z34" s="42"/>
      <c r="AA34" s="42"/>
      <c r="AB34" s="42"/>
      <c r="AC34" s="42"/>
      <c r="AD34" s="42"/>
      <c r="AE34" s="42"/>
      <c r="AF34" s="42"/>
      <c r="AG34" s="42"/>
      <c r="AH34" s="42"/>
      <c r="AI34" s="42"/>
      <c r="AJ34" s="42"/>
      <c r="AK34" s="42"/>
      <c r="AL34" s="42"/>
      <c r="AM34" s="42"/>
    </row>
    <row r="35" spans="2:39" s="11" customFormat="1" ht="15.6" x14ac:dyDescent="0.3">
      <c r="B35" s="55" t="s">
        <v>75</v>
      </c>
      <c r="C35" s="33"/>
      <c r="D35" s="43" t="s">
        <v>31</v>
      </c>
      <c r="E35" s="38"/>
      <c r="F35" s="37"/>
      <c r="G35" s="37"/>
      <c r="H35" s="37"/>
      <c r="I35" s="37"/>
      <c r="J35" s="37"/>
      <c r="K35" s="37"/>
      <c r="L35" s="37"/>
      <c r="M35" s="37" t="s">
        <v>35</v>
      </c>
      <c r="N35" s="37"/>
      <c r="O35" s="37"/>
      <c r="P35" s="37"/>
      <c r="Q35" s="37"/>
      <c r="R35" s="37"/>
      <c r="S35" s="37"/>
      <c r="T35" s="42"/>
      <c r="U35" s="42"/>
      <c r="V35" s="42"/>
      <c r="W35" s="42"/>
      <c r="X35" s="42"/>
      <c r="Y35" s="42"/>
      <c r="Z35" s="42"/>
      <c r="AA35" s="42"/>
      <c r="AB35" s="42"/>
      <c r="AC35" s="42"/>
      <c r="AD35" s="42"/>
      <c r="AE35" s="42"/>
      <c r="AF35" s="42"/>
      <c r="AG35" s="42"/>
      <c r="AH35" s="42"/>
      <c r="AI35" s="42"/>
      <c r="AJ35" s="42"/>
      <c r="AK35" s="42"/>
      <c r="AL35" s="42"/>
      <c r="AM35" s="42"/>
    </row>
    <row r="36" spans="2:39" s="11" customFormat="1" ht="15.6" x14ac:dyDescent="0.3">
      <c r="B36" s="55" t="s">
        <v>61</v>
      </c>
      <c r="C36" s="33"/>
      <c r="D36" s="43" t="s">
        <v>31</v>
      </c>
      <c r="E36" s="38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 t="s">
        <v>35</v>
      </c>
      <c r="Q36" s="37" t="s">
        <v>35</v>
      </c>
      <c r="R36" s="37"/>
      <c r="S36" s="37"/>
      <c r="T36" s="42"/>
      <c r="U36" s="42"/>
      <c r="V36" s="42"/>
      <c r="W36" s="42"/>
      <c r="X36" s="42"/>
      <c r="Y36" s="42"/>
      <c r="Z36" s="42"/>
      <c r="AA36" s="42"/>
      <c r="AB36" s="42"/>
      <c r="AC36" s="42"/>
      <c r="AD36" s="42"/>
      <c r="AE36" s="42"/>
      <c r="AF36" s="42"/>
      <c r="AG36" s="42"/>
      <c r="AH36" s="42"/>
      <c r="AI36" s="42"/>
      <c r="AJ36" s="42"/>
      <c r="AK36" s="42"/>
      <c r="AL36" s="42"/>
      <c r="AM36" s="42"/>
    </row>
    <row r="37" spans="2:39" s="11" customFormat="1" ht="15.6" x14ac:dyDescent="0.3">
      <c r="B37" s="55" t="s">
        <v>62</v>
      </c>
      <c r="C37" s="33"/>
      <c r="D37" s="43" t="s">
        <v>31</v>
      </c>
      <c r="E37" s="38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 t="s">
        <v>35</v>
      </c>
      <c r="S37" s="37"/>
      <c r="T37" s="42"/>
      <c r="U37" s="42"/>
      <c r="V37" s="42"/>
      <c r="W37" s="42"/>
      <c r="X37" s="42"/>
      <c r="Y37" s="42"/>
      <c r="Z37" s="42"/>
      <c r="AA37" s="42"/>
      <c r="AB37" s="42"/>
      <c r="AC37" s="42"/>
      <c r="AD37" s="42"/>
      <c r="AE37" s="42"/>
      <c r="AF37" s="42"/>
      <c r="AG37" s="42"/>
      <c r="AH37" s="42"/>
      <c r="AI37" s="42"/>
      <c r="AJ37" s="42"/>
      <c r="AK37" s="42"/>
      <c r="AL37" s="42"/>
      <c r="AM37" s="42"/>
    </row>
    <row r="38" spans="2:39" s="11" customFormat="1" ht="15.6" x14ac:dyDescent="0.3">
      <c r="B38" s="55" t="s">
        <v>63</v>
      </c>
      <c r="C38" s="33"/>
      <c r="D38" s="43" t="s">
        <v>31</v>
      </c>
      <c r="E38" s="38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 t="s">
        <v>35</v>
      </c>
      <c r="T38" s="42" t="s">
        <v>35</v>
      </c>
      <c r="U38" s="42" t="s">
        <v>35</v>
      </c>
      <c r="V38" s="42" t="s">
        <v>35</v>
      </c>
      <c r="W38" s="42" t="s">
        <v>35</v>
      </c>
      <c r="X38" s="42" t="s">
        <v>35</v>
      </c>
      <c r="Y38" s="42" t="s">
        <v>35</v>
      </c>
      <c r="Z38" s="42" t="s">
        <v>35</v>
      </c>
      <c r="AA38" s="42" t="s">
        <v>35</v>
      </c>
      <c r="AB38" s="42" t="s">
        <v>35</v>
      </c>
      <c r="AC38" s="42" t="s">
        <v>35</v>
      </c>
      <c r="AD38" s="42" t="s">
        <v>35</v>
      </c>
      <c r="AE38" s="42" t="s">
        <v>35</v>
      </c>
      <c r="AF38" s="42" t="s">
        <v>35</v>
      </c>
      <c r="AG38" s="42" t="s">
        <v>35</v>
      </c>
      <c r="AH38" s="42" t="s">
        <v>35</v>
      </c>
      <c r="AI38" s="42" t="s">
        <v>35</v>
      </c>
      <c r="AJ38" s="42" t="s">
        <v>35</v>
      </c>
      <c r="AK38" s="42" t="s">
        <v>35</v>
      </c>
      <c r="AL38" s="42" t="s">
        <v>35</v>
      </c>
      <c r="AM38" s="42" t="s">
        <v>35</v>
      </c>
    </row>
    <row r="39" spans="2:39" s="11" customFormat="1" ht="15.6" x14ac:dyDescent="0.3">
      <c r="B39" s="62" t="s">
        <v>45</v>
      </c>
      <c r="C39" s="32" t="s">
        <v>46</v>
      </c>
      <c r="D39" s="43" t="s">
        <v>31</v>
      </c>
      <c r="E39" s="38">
        <v>0</v>
      </c>
      <c r="F39" s="53">
        <v>0</v>
      </c>
      <c r="G39" s="34">
        <v>0</v>
      </c>
      <c r="H39" s="37">
        <f t="shared" si="30"/>
        <v>0</v>
      </c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  <c r="AF39" s="37"/>
      <c r="AG39" s="37"/>
      <c r="AH39" s="37"/>
      <c r="AI39" s="37"/>
      <c r="AJ39" s="37"/>
      <c r="AK39" s="37"/>
      <c r="AL39" s="37"/>
      <c r="AM39" s="37"/>
    </row>
    <row r="40" spans="2:39" s="11" customFormat="1" ht="15.6" x14ac:dyDescent="0.3">
      <c r="B40" s="55" t="s">
        <v>70</v>
      </c>
      <c r="C40" s="33"/>
      <c r="D40" s="43" t="s">
        <v>31</v>
      </c>
      <c r="E40" s="38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42" t="s">
        <v>35</v>
      </c>
      <c r="U40" s="42"/>
      <c r="V40" s="42"/>
      <c r="W40" s="42"/>
      <c r="X40" s="42"/>
      <c r="Y40" s="42"/>
      <c r="Z40" s="42"/>
      <c r="AA40" s="42" t="s">
        <v>35</v>
      </c>
      <c r="AB40" s="42"/>
      <c r="AC40" s="42"/>
      <c r="AD40" s="42"/>
      <c r="AE40" s="42"/>
      <c r="AF40" s="42"/>
      <c r="AG40" s="42"/>
      <c r="AH40" s="42" t="s">
        <v>35</v>
      </c>
      <c r="AI40" s="42"/>
      <c r="AJ40" s="42"/>
      <c r="AK40" s="42"/>
      <c r="AL40" s="42"/>
      <c r="AM40" s="42"/>
    </row>
    <row r="41" spans="2:39" s="11" customFormat="1" ht="19.2" x14ac:dyDescent="0.5">
      <c r="B41" s="105" t="s">
        <v>5</v>
      </c>
      <c r="C41" s="106"/>
      <c r="D41" s="106"/>
      <c r="E41" s="106"/>
      <c r="F41" s="106"/>
      <c r="G41" s="106"/>
      <c r="H41" s="106"/>
      <c r="I41" s="106"/>
      <c r="J41" s="106"/>
      <c r="K41" s="106"/>
      <c r="L41" s="106"/>
      <c r="M41" s="106"/>
      <c r="N41" s="106"/>
      <c r="O41" s="106"/>
      <c r="P41" s="106"/>
      <c r="Q41" s="106"/>
      <c r="R41" s="106"/>
      <c r="S41" s="106"/>
      <c r="T41" s="106"/>
      <c r="U41" s="106"/>
      <c r="V41" s="106"/>
      <c r="W41" s="106"/>
      <c r="X41" s="106"/>
      <c r="Y41" s="106"/>
      <c r="Z41" s="106"/>
      <c r="AA41" s="106"/>
      <c r="AB41" s="106"/>
      <c r="AC41" s="106"/>
      <c r="AD41" s="106"/>
      <c r="AE41" s="106"/>
      <c r="AF41" s="106"/>
      <c r="AG41" s="106"/>
      <c r="AH41" s="106"/>
      <c r="AI41" s="106"/>
      <c r="AJ41" s="106"/>
      <c r="AK41" s="106"/>
      <c r="AL41" s="106"/>
      <c r="AM41" s="106"/>
    </row>
    <row r="42" spans="2:39" s="11" customFormat="1" ht="15.6" x14ac:dyDescent="0.3">
      <c r="B42" s="45" t="s">
        <v>21</v>
      </c>
      <c r="C42" s="32" t="s">
        <v>22</v>
      </c>
      <c r="D42" s="43" t="s">
        <v>31</v>
      </c>
      <c r="E42" s="38">
        <v>1</v>
      </c>
      <c r="F42" s="34">
        <v>23200</v>
      </c>
      <c r="G42" s="34">
        <f>E42*F42</f>
        <v>23200</v>
      </c>
      <c r="H42" s="37">
        <f t="shared" si="30"/>
        <v>26911.999999999996</v>
      </c>
      <c r="I42" s="37" t="s">
        <v>35</v>
      </c>
      <c r="J42" s="37" t="s">
        <v>35</v>
      </c>
      <c r="K42" s="37" t="s">
        <v>35</v>
      </c>
      <c r="L42" s="37" t="s">
        <v>35</v>
      </c>
      <c r="M42" s="37" t="s">
        <v>35</v>
      </c>
      <c r="N42" s="37" t="s">
        <v>35</v>
      </c>
      <c r="O42" s="37" t="s">
        <v>35</v>
      </c>
      <c r="P42" s="37" t="s">
        <v>35</v>
      </c>
      <c r="Q42" s="37" t="s">
        <v>35</v>
      </c>
      <c r="R42" s="37" t="s">
        <v>35</v>
      </c>
      <c r="S42" s="37" t="s">
        <v>35</v>
      </c>
      <c r="T42" s="42" t="s">
        <v>35</v>
      </c>
      <c r="U42" s="42" t="s">
        <v>35</v>
      </c>
      <c r="V42" s="42" t="s">
        <v>35</v>
      </c>
      <c r="W42" s="42" t="s">
        <v>35</v>
      </c>
      <c r="X42" s="42" t="s">
        <v>35</v>
      </c>
      <c r="Y42" s="42" t="s">
        <v>35</v>
      </c>
      <c r="Z42" s="42" t="s">
        <v>35</v>
      </c>
      <c r="AA42" s="42" t="s">
        <v>35</v>
      </c>
      <c r="AB42" s="42" t="s">
        <v>35</v>
      </c>
      <c r="AC42" s="42" t="s">
        <v>35</v>
      </c>
      <c r="AD42" s="42" t="s">
        <v>35</v>
      </c>
      <c r="AE42" s="42" t="s">
        <v>35</v>
      </c>
      <c r="AF42" s="42" t="s">
        <v>35</v>
      </c>
      <c r="AG42" s="42" t="s">
        <v>35</v>
      </c>
      <c r="AH42" s="42" t="s">
        <v>35</v>
      </c>
      <c r="AI42" s="42" t="s">
        <v>35</v>
      </c>
      <c r="AJ42" s="42" t="s">
        <v>35</v>
      </c>
      <c r="AK42" s="42" t="s">
        <v>35</v>
      </c>
      <c r="AL42" s="42" t="s">
        <v>35</v>
      </c>
      <c r="AM42" s="42" t="s">
        <v>35</v>
      </c>
    </row>
    <row r="43" spans="2:39" s="35" customFormat="1" ht="18" x14ac:dyDescent="0.35">
      <c r="B43" s="101"/>
      <c r="C43" s="102"/>
      <c r="D43" s="102"/>
      <c r="E43" s="103"/>
      <c r="F43" s="51" t="s">
        <v>0</v>
      </c>
      <c r="G43" s="44">
        <f>SUM(G42,G18:G40,G9:G16)</f>
        <v>59600</v>
      </c>
      <c r="H43" s="44">
        <f>SUM(H42,H18:H40,H9:H16)</f>
        <v>69136</v>
      </c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12"/>
      <c r="AL43" s="12"/>
      <c r="AM43" s="12"/>
    </row>
    <row r="44" spans="2:39" ht="18" customHeight="1" x14ac:dyDescent="0.3">
      <c r="B44" s="89" t="s">
        <v>36</v>
      </c>
      <c r="C44" s="89"/>
      <c r="D44" s="89"/>
      <c r="E44" s="89"/>
      <c r="F44" s="89"/>
      <c r="G44" s="89"/>
      <c r="H44" s="64"/>
    </row>
    <row r="45" spans="2:39" x14ac:dyDescent="0.3">
      <c r="B45" s="90" t="s">
        <v>38</v>
      </c>
      <c r="C45" s="90"/>
      <c r="D45" s="90"/>
      <c r="E45" s="90"/>
      <c r="F45" s="90"/>
      <c r="G45" s="90"/>
      <c r="H45" s="71"/>
    </row>
  </sheetData>
  <mergeCells count="13">
    <mergeCell ref="B44:G44"/>
    <mergeCell ref="B45:G45"/>
    <mergeCell ref="B8:AM8"/>
    <mergeCell ref="B17:AM17"/>
    <mergeCell ref="B41:AM41"/>
    <mergeCell ref="B43:E43"/>
    <mergeCell ref="I5:AM5"/>
    <mergeCell ref="B1:G4"/>
    <mergeCell ref="B5:B7"/>
    <mergeCell ref="C5:C7"/>
    <mergeCell ref="D5:D7"/>
    <mergeCell ref="E5:E7"/>
    <mergeCell ref="F5:F7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R12"/>
  <sheetViews>
    <sheetView topLeftCell="B1" zoomScale="70" zoomScaleNormal="70" zoomScalePageLayoutView="90" workbookViewId="0">
      <selection activeCell="B1" sqref="B1"/>
    </sheetView>
  </sheetViews>
  <sheetFormatPr baseColWidth="10" defaultColWidth="10.88671875" defaultRowHeight="14.4" x14ac:dyDescent="0.3"/>
  <cols>
    <col min="1" max="1" width="32.44140625" style="1" customWidth="1"/>
    <col min="2" max="2" width="10.88671875" style="1"/>
    <col min="3" max="3" width="22.44140625" style="1" bestFit="1" customWidth="1"/>
    <col min="4" max="4" width="11.44140625" style="1" bestFit="1" customWidth="1"/>
    <col min="5" max="5" width="16.33203125" style="1" bestFit="1" customWidth="1"/>
    <col min="6" max="13" width="11.44140625" style="1" bestFit="1" customWidth="1"/>
    <col min="14" max="14" width="13.109375" style="1" bestFit="1" customWidth="1"/>
    <col min="15" max="15" width="12.109375" style="1" bestFit="1" customWidth="1"/>
    <col min="16" max="16" width="9.109375" style="1" bestFit="1" customWidth="1"/>
    <col min="17" max="17" width="51.5546875" style="1" bestFit="1" customWidth="1"/>
    <col min="18" max="16384" width="10.88671875" style="1"/>
  </cols>
  <sheetData>
    <row r="1" spans="3:18" x14ac:dyDescent="0.3">
      <c r="C1" s="85" t="s">
        <v>84</v>
      </c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</row>
    <row r="2" spans="3:18" x14ac:dyDescent="0.3"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</row>
    <row r="3" spans="3:18" ht="57.75" customHeight="1" x14ac:dyDescent="0.3"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</row>
    <row r="4" spans="3:18" ht="23.4" x14ac:dyDescent="0.45">
      <c r="C4" s="87" t="s">
        <v>119</v>
      </c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</row>
    <row r="5" spans="3:18" x14ac:dyDescent="0.3">
      <c r="C5" s="5"/>
      <c r="D5" s="6" t="s">
        <v>85</v>
      </c>
      <c r="E5" s="6" t="s">
        <v>86</v>
      </c>
      <c r="F5" s="6" t="s">
        <v>87</v>
      </c>
      <c r="G5" s="6" t="s">
        <v>88</v>
      </c>
      <c r="H5" s="6" t="s">
        <v>89</v>
      </c>
      <c r="I5" s="6" t="s">
        <v>90</v>
      </c>
      <c r="J5" s="6" t="s">
        <v>91</v>
      </c>
      <c r="K5" s="6" t="s">
        <v>92</v>
      </c>
      <c r="L5" s="6" t="s">
        <v>93</v>
      </c>
      <c r="M5" s="6" t="s">
        <v>94</v>
      </c>
      <c r="N5" s="6" t="s">
        <v>95</v>
      </c>
      <c r="O5" s="6" t="s">
        <v>96</v>
      </c>
      <c r="P5" s="6" t="s">
        <v>0</v>
      </c>
    </row>
    <row r="6" spans="3:18" ht="15.6" x14ac:dyDescent="0.3">
      <c r="C6" s="7" t="s">
        <v>9</v>
      </c>
      <c r="D6" s="2">
        <v>7485</v>
      </c>
      <c r="E6" s="2">
        <v>6253</v>
      </c>
      <c r="F6" s="2">
        <v>6690</v>
      </c>
      <c r="G6" s="2">
        <v>5997</v>
      </c>
      <c r="H6" s="2">
        <v>5609</v>
      </c>
      <c r="I6" s="2">
        <v>5064</v>
      </c>
      <c r="J6" s="2">
        <v>5559</v>
      </c>
      <c r="K6" s="2">
        <v>5032</v>
      </c>
      <c r="L6" s="2">
        <v>5328</v>
      </c>
      <c r="M6" s="112">
        <v>6177</v>
      </c>
      <c r="N6" s="112">
        <v>6429</v>
      </c>
      <c r="O6" s="112">
        <v>7652</v>
      </c>
      <c r="P6" s="88">
        <f>SUM(D6:O6)</f>
        <v>73275</v>
      </c>
      <c r="R6" s="113"/>
    </row>
    <row r="7" spans="3:18" s="4" customFormat="1" ht="18.75" customHeight="1" x14ac:dyDescent="0.3">
      <c r="C7" s="8" t="s">
        <v>97</v>
      </c>
      <c r="D7" s="3">
        <f>D6</f>
        <v>7485</v>
      </c>
      <c r="E7" s="3">
        <f t="shared" ref="E7:O7" si="0">E6+D7</f>
        <v>13738</v>
      </c>
      <c r="F7" s="3">
        <f t="shared" si="0"/>
        <v>20428</v>
      </c>
      <c r="G7" s="3">
        <f t="shared" si="0"/>
        <v>26425</v>
      </c>
      <c r="H7" s="3">
        <f t="shared" si="0"/>
        <v>32034</v>
      </c>
      <c r="I7" s="3">
        <f t="shared" si="0"/>
        <v>37098</v>
      </c>
      <c r="J7" s="3">
        <f t="shared" si="0"/>
        <v>42657</v>
      </c>
      <c r="K7" s="3">
        <f t="shared" si="0"/>
        <v>47689</v>
      </c>
      <c r="L7" s="3">
        <f t="shared" si="0"/>
        <v>53017</v>
      </c>
      <c r="M7" s="3">
        <f t="shared" si="0"/>
        <v>59194</v>
      </c>
      <c r="N7" s="3">
        <f t="shared" si="0"/>
        <v>65623</v>
      </c>
      <c r="O7" s="3">
        <f t="shared" si="0"/>
        <v>73275</v>
      </c>
      <c r="P7" s="88"/>
      <c r="Q7" s="1"/>
    </row>
    <row r="8" spans="3:18" s="4" customFormat="1" ht="18" x14ac:dyDescent="0.35">
      <c r="C8" s="8" t="s">
        <v>98</v>
      </c>
      <c r="D8" s="3">
        <f>D7/1</f>
        <v>7485</v>
      </c>
      <c r="E8" s="3">
        <f>E7/2</f>
        <v>6869</v>
      </c>
      <c r="F8" s="29">
        <f>F7/3</f>
        <v>6809.333333333333</v>
      </c>
      <c r="G8" s="3">
        <f>G7/4</f>
        <v>6606.25</v>
      </c>
      <c r="H8" s="29">
        <f>H7/5</f>
        <v>6406.8</v>
      </c>
      <c r="I8" s="29">
        <f>I7/6</f>
        <v>6183</v>
      </c>
      <c r="J8" s="29">
        <f>J7/7</f>
        <v>6093.8571428571431</v>
      </c>
      <c r="K8" s="3">
        <f>K7/8</f>
        <v>5961.125</v>
      </c>
      <c r="L8" s="29">
        <f>L7/9</f>
        <v>5890.7777777777774</v>
      </c>
      <c r="M8" s="3">
        <f>M7/10</f>
        <v>5919.4</v>
      </c>
      <c r="N8" s="29">
        <f>N7/11</f>
        <v>5965.727272727273</v>
      </c>
      <c r="O8" s="29">
        <f>O7/12</f>
        <v>6106.25</v>
      </c>
      <c r="P8" s="30">
        <f>SUM(D8:O8)/12</f>
        <v>6358.0433772246279</v>
      </c>
      <c r="Q8" s="1"/>
    </row>
    <row r="9" spans="3:18" x14ac:dyDescent="0.3">
      <c r="C9" s="114" t="s">
        <v>99</v>
      </c>
      <c r="D9" s="115">
        <f>D6/P6</f>
        <v>0.10214943705220061</v>
      </c>
      <c r="E9" s="115">
        <f>E6/P6</f>
        <v>8.5336062777209148E-2</v>
      </c>
      <c r="F9" s="115">
        <f>F6/P6</f>
        <v>9.1299897645854652E-2</v>
      </c>
      <c r="G9" s="115">
        <f>G6/P6</f>
        <v>8.1842374616171956E-2</v>
      </c>
      <c r="H9" s="115">
        <f>H6/P6</f>
        <v>7.6547253497099968E-2</v>
      </c>
      <c r="I9" s="115">
        <f>I6/P6</f>
        <v>6.9109518935516895E-2</v>
      </c>
      <c r="J9" s="115">
        <f>J6/P6</f>
        <v>7.586489252814739E-2</v>
      </c>
      <c r="K9" s="115">
        <f>K6/P6</f>
        <v>6.8672807915387241E-2</v>
      </c>
      <c r="L9" s="115">
        <f>L6/P6</f>
        <v>7.2712384851586487E-2</v>
      </c>
      <c r="M9" s="115">
        <f>M6/P6</f>
        <v>8.4298874104401234E-2</v>
      </c>
      <c r="N9" s="115">
        <f>N6/P6</f>
        <v>8.7737973387922205E-2</v>
      </c>
      <c r="O9" s="115">
        <f>O6/P6</f>
        <v>0.10442852268850222</v>
      </c>
      <c r="P9" s="116">
        <f>SUM(D9:O9)</f>
        <v>1</v>
      </c>
    </row>
    <row r="10" spans="3:18" ht="15.75" customHeight="1" x14ac:dyDescent="0.3">
      <c r="C10" s="7"/>
      <c r="D10" s="2"/>
      <c r="E10" s="2"/>
      <c r="F10" s="2"/>
      <c r="G10" s="2"/>
      <c r="H10" s="2"/>
      <c r="I10" s="2"/>
      <c r="J10" s="2"/>
      <c r="K10" s="2"/>
      <c r="L10" s="117"/>
      <c r="M10" s="2"/>
      <c r="N10" s="2"/>
      <c r="O10" s="2"/>
      <c r="P10" s="73"/>
      <c r="Q10" s="113"/>
    </row>
    <row r="11" spans="3:18" s="4" customFormat="1" x14ac:dyDescent="0.3">
      <c r="C11" s="114"/>
      <c r="D11" s="115"/>
      <c r="E11" s="115"/>
      <c r="F11" s="115"/>
      <c r="G11" s="115"/>
      <c r="H11" s="115"/>
      <c r="I11" s="115"/>
      <c r="J11" s="115"/>
      <c r="K11" s="115"/>
      <c r="L11" s="115"/>
      <c r="M11" s="115"/>
      <c r="N11" s="115"/>
      <c r="O11" s="115"/>
      <c r="P11" s="116"/>
      <c r="Q11" s="118"/>
    </row>
    <row r="12" spans="3:18" x14ac:dyDescent="0.3">
      <c r="C12" s="7"/>
      <c r="L12" s="115"/>
      <c r="M12" s="115"/>
      <c r="N12" s="115"/>
      <c r="O12" s="115"/>
      <c r="P12" s="116"/>
    </row>
  </sheetData>
  <mergeCells count="3">
    <mergeCell ref="C1:P3"/>
    <mergeCell ref="C4:P4"/>
    <mergeCell ref="P6:P7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J10"/>
  <sheetViews>
    <sheetView zoomScale="70" zoomScaleNormal="70" zoomScalePageLayoutView="90" workbookViewId="0"/>
  </sheetViews>
  <sheetFormatPr baseColWidth="10" defaultColWidth="10.88671875" defaultRowHeight="14.4" x14ac:dyDescent="0.3"/>
  <cols>
    <col min="1" max="1" width="10.88671875" style="1"/>
    <col min="2" max="2" width="22.44140625" style="1" bestFit="1" customWidth="1"/>
    <col min="3" max="3" width="11.44140625" style="1" bestFit="1" customWidth="1"/>
    <col min="4" max="6" width="11.5546875" style="1" bestFit="1" customWidth="1"/>
    <col min="7" max="7" width="9.44140625" style="1" bestFit="1" customWidth="1"/>
    <col min="8" max="8" width="9.6640625" style="1" bestFit="1" customWidth="1"/>
    <col min="9" max="10" width="11" style="1" bestFit="1" customWidth="1"/>
    <col min="11" max="11" width="10.5546875" style="1" bestFit="1" customWidth="1"/>
    <col min="12" max="12" width="9.44140625" style="1" bestFit="1" customWidth="1"/>
    <col min="13" max="18" width="11" style="1" bestFit="1" customWidth="1"/>
    <col min="19" max="19" width="11.6640625" style="1" bestFit="1" customWidth="1"/>
    <col min="20" max="21" width="11" style="1" bestFit="1" customWidth="1"/>
    <col min="22" max="22" width="11.6640625" style="1" bestFit="1" customWidth="1"/>
    <col min="23" max="26" width="11" style="1" bestFit="1" customWidth="1"/>
    <col min="27" max="34" width="11" style="1" customWidth="1"/>
    <col min="35" max="36" width="10.88671875" style="12"/>
    <col min="37" max="16384" width="10.88671875" style="1"/>
  </cols>
  <sheetData>
    <row r="1" spans="1:36" ht="15" customHeight="1" x14ac:dyDescent="0.3">
      <c r="B1" s="85" t="s">
        <v>58</v>
      </c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  <c r="AC1" s="85"/>
      <c r="AD1" s="85"/>
      <c r="AE1" s="85"/>
      <c r="AF1" s="85"/>
      <c r="AG1" s="85"/>
      <c r="AH1" s="85"/>
      <c r="AI1" s="85"/>
    </row>
    <row r="2" spans="1:36" ht="15" customHeight="1" x14ac:dyDescent="0.3"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5"/>
      <c r="Y2" s="85"/>
      <c r="Z2" s="85"/>
      <c r="AA2" s="85"/>
      <c r="AB2" s="85"/>
      <c r="AC2" s="85"/>
      <c r="AD2" s="85"/>
      <c r="AE2" s="85"/>
      <c r="AF2" s="85"/>
      <c r="AG2" s="85"/>
      <c r="AH2" s="85"/>
      <c r="AI2" s="85"/>
    </row>
    <row r="3" spans="1:36" ht="57.75" customHeight="1" x14ac:dyDescent="0.3"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5"/>
      <c r="Y3" s="85"/>
      <c r="Z3" s="85"/>
      <c r="AA3" s="85"/>
      <c r="AB3" s="85"/>
      <c r="AC3" s="85"/>
      <c r="AD3" s="85"/>
      <c r="AE3" s="85"/>
      <c r="AF3" s="85"/>
      <c r="AG3" s="85"/>
      <c r="AH3" s="85"/>
      <c r="AI3" s="85"/>
    </row>
    <row r="4" spans="1:36" ht="23.4" x14ac:dyDescent="0.45">
      <c r="A4" s="86"/>
      <c r="B4" s="66"/>
      <c r="C4" s="87" t="s">
        <v>43</v>
      </c>
      <c r="D4" s="87"/>
      <c r="E4" s="87" t="s">
        <v>44</v>
      </c>
      <c r="F4" s="87"/>
      <c r="G4" s="87"/>
      <c r="H4" s="87"/>
      <c r="I4" s="87" t="s">
        <v>56</v>
      </c>
      <c r="J4" s="87"/>
      <c r="K4" s="87"/>
      <c r="L4" s="87"/>
      <c r="M4" s="87" t="s">
        <v>71</v>
      </c>
      <c r="N4" s="87"/>
      <c r="O4" s="87"/>
      <c r="P4" s="87"/>
      <c r="Q4" s="87"/>
      <c r="R4" s="87" t="s">
        <v>72</v>
      </c>
      <c r="S4" s="87"/>
      <c r="T4" s="87"/>
      <c r="U4" s="87"/>
      <c r="V4" s="87" t="s">
        <v>100</v>
      </c>
      <c r="W4" s="87"/>
      <c r="X4" s="87"/>
      <c r="Y4" s="87"/>
      <c r="Z4" s="87" t="s">
        <v>101</v>
      </c>
      <c r="AA4" s="87"/>
      <c r="AB4" s="87"/>
      <c r="AC4" s="87"/>
      <c r="AD4" s="87"/>
      <c r="AE4" s="87" t="s">
        <v>102</v>
      </c>
      <c r="AF4" s="87"/>
      <c r="AG4" s="87"/>
      <c r="AH4" s="87"/>
      <c r="AI4" s="72"/>
    </row>
    <row r="5" spans="1:36" x14ac:dyDescent="0.3">
      <c r="A5" s="86"/>
      <c r="B5" s="5"/>
      <c r="C5" s="6" t="s">
        <v>52</v>
      </c>
      <c r="D5" s="6" t="s">
        <v>53</v>
      </c>
      <c r="E5" s="6" t="s">
        <v>54</v>
      </c>
      <c r="F5" s="6" t="s">
        <v>55</v>
      </c>
      <c r="G5" s="6" t="s">
        <v>48</v>
      </c>
      <c r="H5" s="65" t="s">
        <v>49</v>
      </c>
      <c r="I5" s="6" t="s">
        <v>50</v>
      </c>
      <c r="J5" s="6" t="s">
        <v>51</v>
      </c>
      <c r="K5" s="6" t="s">
        <v>76</v>
      </c>
      <c r="L5" s="65" t="s">
        <v>77</v>
      </c>
      <c r="M5" s="6" t="s">
        <v>78</v>
      </c>
      <c r="N5" s="6" t="s">
        <v>79</v>
      </c>
      <c r="O5" s="6" t="s">
        <v>103</v>
      </c>
      <c r="P5" s="6" t="s">
        <v>104</v>
      </c>
      <c r="Q5" s="6" t="s">
        <v>105</v>
      </c>
      <c r="R5" s="6" t="s">
        <v>54</v>
      </c>
      <c r="S5" s="6" t="s">
        <v>55</v>
      </c>
      <c r="T5" s="6" t="s">
        <v>48</v>
      </c>
      <c r="U5" s="6" t="s">
        <v>106</v>
      </c>
      <c r="V5" s="6" t="s">
        <v>107</v>
      </c>
      <c r="W5" s="6" t="s">
        <v>108</v>
      </c>
      <c r="X5" s="6" t="s">
        <v>109</v>
      </c>
      <c r="Y5" s="6" t="s">
        <v>110</v>
      </c>
      <c r="Z5" s="6" t="s">
        <v>111</v>
      </c>
      <c r="AA5" s="6" t="s">
        <v>112</v>
      </c>
      <c r="AB5" s="6" t="s">
        <v>113</v>
      </c>
      <c r="AC5" s="6" t="s">
        <v>114</v>
      </c>
      <c r="AD5" s="6" t="s">
        <v>115</v>
      </c>
      <c r="AE5" s="6" t="s">
        <v>112</v>
      </c>
      <c r="AF5" s="6" t="s">
        <v>113</v>
      </c>
      <c r="AG5" s="6" t="s">
        <v>114</v>
      </c>
      <c r="AH5" s="6" t="s">
        <v>116</v>
      </c>
      <c r="AI5" s="6" t="s">
        <v>0</v>
      </c>
    </row>
    <row r="6" spans="1:36" ht="15.75" customHeight="1" x14ac:dyDescent="0.3">
      <c r="A6" s="86"/>
      <c r="B6" s="7" t="s">
        <v>9</v>
      </c>
      <c r="C6" s="2">
        <f>SUM(C7:C8)</f>
        <v>999</v>
      </c>
      <c r="D6" s="2">
        <f t="shared" ref="D6:S6" si="0">SUM(D7:D8)</f>
        <v>1199</v>
      </c>
      <c r="E6" s="2">
        <f t="shared" si="0"/>
        <v>1012</v>
      </c>
      <c r="F6" s="2">
        <f t="shared" si="0"/>
        <v>1054</v>
      </c>
      <c r="G6" s="2">
        <f t="shared" si="0"/>
        <v>1216</v>
      </c>
      <c r="H6" s="2">
        <f t="shared" si="0"/>
        <v>1170</v>
      </c>
      <c r="I6" s="2">
        <f t="shared" si="0"/>
        <v>1275</v>
      </c>
      <c r="J6" s="2">
        <f t="shared" si="0"/>
        <v>1366</v>
      </c>
      <c r="K6" s="2">
        <f t="shared" si="0"/>
        <v>1129</v>
      </c>
      <c r="L6" s="2">
        <f t="shared" si="0"/>
        <v>1357</v>
      </c>
      <c r="M6" s="2">
        <f t="shared" si="0"/>
        <v>1432</v>
      </c>
      <c r="N6" s="2">
        <f t="shared" si="0"/>
        <v>1446</v>
      </c>
      <c r="O6" s="2">
        <f t="shared" si="0"/>
        <v>1437</v>
      </c>
      <c r="P6" s="2">
        <f t="shared" si="0"/>
        <v>1486</v>
      </c>
      <c r="Q6" s="2">
        <f t="shared" si="0"/>
        <v>1337</v>
      </c>
      <c r="R6" s="2">
        <f t="shared" si="0"/>
        <v>1381</v>
      </c>
      <c r="S6" s="2">
        <f t="shared" si="0"/>
        <v>1797</v>
      </c>
      <c r="T6" s="2">
        <f>SUM(T7:T8)</f>
        <v>1737</v>
      </c>
      <c r="U6" s="2">
        <f>SUM(U7:U8)</f>
        <v>1476</v>
      </c>
      <c r="V6" s="2">
        <f t="shared" ref="V6" si="1">SUM(V7:V8)</f>
        <v>1674</v>
      </c>
      <c r="W6" s="2">
        <f>SUM(W7:W8)</f>
        <v>1433</v>
      </c>
      <c r="X6" s="2">
        <f>SUM(X7:X8)</f>
        <v>1571</v>
      </c>
      <c r="Y6" s="2">
        <f>SUM(Y7:Y8)</f>
        <v>1532</v>
      </c>
      <c r="Z6" s="2">
        <f>SUM(Z7:Z8)</f>
        <v>1345</v>
      </c>
      <c r="AA6" s="2">
        <f t="shared" ref="AA6:AD6" si="2">SUM(AA7:AA8)</f>
        <v>1533</v>
      </c>
      <c r="AB6" s="2">
        <f t="shared" si="2"/>
        <v>1515</v>
      </c>
      <c r="AC6" s="2">
        <f t="shared" si="2"/>
        <v>1356</v>
      </c>
      <c r="AD6" s="2">
        <f t="shared" si="2"/>
        <v>1286</v>
      </c>
      <c r="AE6" s="2" t="s">
        <v>117</v>
      </c>
      <c r="AF6" s="2">
        <f t="shared" ref="AF6:AH6" si="3">SUM(AF7:AF8)</f>
        <v>0</v>
      </c>
      <c r="AG6" s="2">
        <f t="shared" si="3"/>
        <v>0</v>
      </c>
      <c r="AH6" s="2">
        <f t="shared" si="3"/>
        <v>0</v>
      </c>
      <c r="AI6" s="73">
        <f>SUM(C6:AD6)</f>
        <v>38551</v>
      </c>
      <c r="AJ6" s="119"/>
    </row>
    <row r="7" spans="1:36" s="4" customFormat="1" ht="18.75" customHeight="1" x14ac:dyDescent="0.2">
      <c r="A7" s="86"/>
      <c r="B7" s="8" t="s">
        <v>57</v>
      </c>
      <c r="C7" s="3">
        <v>605</v>
      </c>
      <c r="D7" s="3">
        <v>625</v>
      </c>
      <c r="E7" s="3">
        <v>581</v>
      </c>
      <c r="F7" s="3">
        <v>645</v>
      </c>
      <c r="G7" s="3">
        <v>710</v>
      </c>
      <c r="H7" s="3">
        <v>710</v>
      </c>
      <c r="I7" s="3">
        <v>699</v>
      </c>
      <c r="J7" s="3">
        <v>741</v>
      </c>
      <c r="K7" s="3">
        <v>625</v>
      </c>
      <c r="L7" s="3">
        <v>715</v>
      </c>
      <c r="M7" s="3">
        <v>758</v>
      </c>
      <c r="N7" s="3">
        <v>768</v>
      </c>
      <c r="O7" s="3">
        <v>827</v>
      </c>
      <c r="P7" s="3">
        <v>868</v>
      </c>
      <c r="Q7" s="3">
        <v>715</v>
      </c>
      <c r="R7" s="3">
        <v>750</v>
      </c>
      <c r="S7" s="3">
        <v>972</v>
      </c>
      <c r="T7" s="3">
        <v>1042</v>
      </c>
      <c r="U7" s="3">
        <v>894</v>
      </c>
      <c r="V7" s="3">
        <v>873</v>
      </c>
      <c r="W7" s="3">
        <v>738</v>
      </c>
      <c r="X7" s="3">
        <v>869</v>
      </c>
      <c r="Y7" s="3">
        <v>852</v>
      </c>
      <c r="Z7" s="3">
        <v>675</v>
      </c>
      <c r="AA7" s="3">
        <v>918</v>
      </c>
      <c r="AB7" s="3">
        <v>916</v>
      </c>
      <c r="AC7" s="3">
        <v>718</v>
      </c>
      <c r="AD7" s="3">
        <v>697</v>
      </c>
      <c r="AE7" s="3">
        <v>759</v>
      </c>
      <c r="AF7" s="3"/>
      <c r="AG7" s="3"/>
      <c r="AH7" s="3"/>
      <c r="AI7" s="73">
        <f>SUM(C7:AE7)</f>
        <v>22265</v>
      </c>
      <c r="AJ7" s="120"/>
    </row>
    <row r="8" spans="1:36" s="4" customFormat="1" ht="18" x14ac:dyDescent="0.2">
      <c r="A8" s="86"/>
      <c r="B8" s="8" t="s">
        <v>47</v>
      </c>
      <c r="C8" s="3">
        <v>394</v>
      </c>
      <c r="D8" s="3">
        <v>574</v>
      </c>
      <c r="E8" s="29">
        <v>431</v>
      </c>
      <c r="F8" s="3">
        <v>409</v>
      </c>
      <c r="G8" s="3">
        <v>506</v>
      </c>
      <c r="H8" s="3">
        <v>460</v>
      </c>
      <c r="I8" s="29">
        <v>576</v>
      </c>
      <c r="J8" s="3">
        <v>625</v>
      </c>
      <c r="K8" s="3">
        <v>504</v>
      </c>
      <c r="L8" s="3">
        <v>642</v>
      </c>
      <c r="M8" s="29">
        <v>674</v>
      </c>
      <c r="N8" s="3">
        <v>678</v>
      </c>
      <c r="O8" s="3">
        <v>610</v>
      </c>
      <c r="P8" s="3">
        <v>618</v>
      </c>
      <c r="Q8" s="3">
        <v>622</v>
      </c>
      <c r="R8" s="3">
        <v>631</v>
      </c>
      <c r="S8" s="3">
        <v>825</v>
      </c>
      <c r="T8" s="3">
        <v>695</v>
      </c>
      <c r="U8" s="3">
        <v>582</v>
      </c>
      <c r="V8" s="3">
        <v>801</v>
      </c>
      <c r="W8" s="3">
        <v>695</v>
      </c>
      <c r="X8" s="3">
        <v>702</v>
      </c>
      <c r="Y8" s="3">
        <v>680</v>
      </c>
      <c r="Z8" s="3">
        <v>670</v>
      </c>
      <c r="AA8" s="3">
        <v>615</v>
      </c>
      <c r="AB8" s="3">
        <v>599</v>
      </c>
      <c r="AC8" s="3">
        <v>638</v>
      </c>
      <c r="AD8" s="3">
        <v>589</v>
      </c>
      <c r="AE8" s="3">
        <v>546</v>
      </c>
      <c r="AF8" s="3"/>
      <c r="AG8" s="3"/>
      <c r="AH8" s="3"/>
      <c r="AI8" s="73">
        <f>SUM(C8:AE8)</f>
        <v>17591</v>
      </c>
      <c r="AJ8" s="120"/>
    </row>
    <row r="9" spans="1:36" ht="18" x14ac:dyDescent="0.3">
      <c r="C9" s="113">
        <f>C6/C6</f>
        <v>1</v>
      </c>
      <c r="D9" s="121">
        <f>(D6/C6)-1</f>
        <v>0.20020020020020013</v>
      </c>
      <c r="E9" s="121">
        <f t="shared" ref="E9:Y9" si="4">(E6/D6)-1</f>
        <v>-0.15596330275229353</v>
      </c>
      <c r="F9" s="121">
        <f t="shared" si="4"/>
        <v>4.1501976284584963E-2</v>
      </c>
      <c r="G9" s="121">
        <f>(G6/F6)-1</f>
        <v>0.15370018975332078</v>
      </c>
      <c r="H9" s="121">
        <f>(H6/G6)-1</f>
        <v>-3.7828947368421018E-2</v>
      </c>
      <c r="I9" s="121">
        <f t="shared" si="4"/>
        <v>8.9743589743589647E-2</v>
      </c>
      <c r="J9" s="121">
        <f t="shared" si="4"/>
        <v>7.1372549019607767E-2</v>
      </c>
      <c r="K9" s="121">
        <f t="shared" si="4"/>
        <v>-0.17349926793557835</v>
      </c>
      <c r="L9" s="121">
        <f t="shared" si="4"/>
        <v>0.20194862710363148</v>
      </c>
      <c r="M9" s="121">
        <f t="shared" si="4"/>
        <v>5.5268975681650678E-2</v>
      </c>
      <c r="N9" s="121">
        <f t="shared" si="4"/>
        <v>9.7765363128492488E-3</v>
      </c>
      <c r="O9" s="121">
        <f t="shared" si="4"/>
        <v>-6.2240663900414717E-3</v>
      </c>
      <c r="P9" s="121">
        <f t="shared" si="4"/>
        <v>3.4098816979819091E-2</v>
      </c>
      <c r="Q9" s="121">
        <f t="shared" si="4"/>
        <v>-0.10026917900403765</v>
      </c>
      <c r="R9" s="121">
        <f t="shared" si="4"/>
        <v>3.2909498878085364E-2</v>
      </c>
      <c r="S9" s="121">
        <f t="shared" si="4"/>
        <v>0.30123099203475734</v>
      </c>
      <c r="T9" s="121">
        <f t="shared" si="4"/>
        <v>-3.3388981636060078E-2</v>
      </c>
      <c r="U9" s="121">
        <f t="shared" si="4"/>
        <v>-0.15025906735751293</v>
      </c>
      <c r="V9" s="121">
        <f t="shared" si="4"/>
        <v>0.13414634146341453</v>
      </c>
      <c r="W9" s="121">
        <f t="shared" si="4"/>
        <v>-0.14396654719235369</v>
      </c>
      <c r="X9" s="121">
        <f t="shared" si="4"/>
        <v>9.6301465457083069E-2</v>
      </c>
      <c r="Y9" s="121">
        <f t="shared" si="4"/>
        <v>-2.4824952259707156E-2</v>
      </c>
      <c r="Z9" s="121">
        <f>(Z6/Y6)-1</f>
        <v>-0.12206266318537862</v>
      </c>
      <c r="AA9" s="121">
        <f t="shared" ref="AA9:AD9" si="5">(AA6/Z6)-1</f>
        <v>0.13977695167286242</v>
      </c>
      <c r="AB9" s="121">
        <f t="shared" si="5"/>
        <v>-1.1741682974559686E-2</v>
      </c>
      <c r="AC9" s="121">
        <f t="shared" si="5"/>
        <v>-0.10495049504950493</v>
      </c>
      <c r="AD9" s="121">
        <f t="shared" si="5"/>
        <v>-5.1622418879056053E-2</v>
      </c>
      <c r="AE9" s="121" t="e">
        <f>(AE6/AD6)-1</f>
        <v>#VALUE!</v>
      </c>
      <c r="AF9" s="121" t="e">
        <f t="shared" ref="AF9:AH9" si="6">(AF6/AE6)-1</f>
        <v>#VALUE!</v>
      </c>
      <c r="AG9" s="121" t="e">
        <f t="shared" si="6"/>
        <v>#DIV/0!</v>
      </c>
      <c r="AH9" s="121" t="e">
        <f t="shared" si="6"/>
        <v>#DIV/0!</v>
      </c>
      <c r="AI9" s="124">
        <f>AVERAGE(G9:AD9)</f>
        <v>1.4984844369519157E-2</v>
      </c>
    </row>
    <row r="10" spans="1:36" ht="18" x14ac:dyDescent="0.3">
      <c r="C10" s="122" t="s">
        <v>118</v>
      </c>
      <c r="D10" s="122"/>
      <c r="E10" s="122"/>
      <c r="F10" s="122"/>
      <c r="G10" s="123">
        <f>(G6/C6)-1</f>
        <v>0.21721721721721732</v>
      </c>
      <c r="H10" s="123">
        <f t="shared" ref="H10:N10" si="7">(H6/D6)-1</f>
        <v>-2.4186822351960013E-2</v>
      </c>
      <c r="I10" s="123">
        <f t="shared" si="7"/>
        <v>0.25988142292490113</v>
      </c>
      <c r="J10" s="123">
        <f t="shared" si="7"/>
        <v>0.29601518026565454</v>
      </c>
      <c r="K10" s="123">
        <f t="shared" si="7"/>
        <v>-7.1546052631578982E-2</v>
      </c>
      <c r="L10" s="123">
        <f t="shared" si="7"/>
        <v>0.15982905982905993</v>
      </c>
      <c r="M10" s="123">
        <f t="shared" si="7"/>
        <v>0.1231372549019607</v>
      </c>
      <c r="N10" s="123">
        <f t="shared" si="7"/>
        <v>5.8565153733528552E-2</v>
      </c>
      <c r="O10" s="123">
        <f>(O6/K6)-1</f>
        <v>0.27280779450841464</v>
      </c>
      <c r="P10" s="123">
        <f t="shared" ref="P10" si="8">(P6/L6)-1</f>
        <v>9.5062638172439096E-2</v>
      </c>
      <c r="Q10" s="123">
        <f>(Q6/M6)-1</f>
        <v>-6.6340782122905062E-2</v>
      </c>
      <c r="R10" s="123">
        <f>(R6/N6)-1</f>
        <v>-4.4951590594744073E-2</v>
      </c>
      <c r="S10" s="123">
        <f t="shared" ref="S10" si="9">(S6/O6)-1</f>
        <v>0.25052192066805845</v>
      </c>
      <c r="T10" s="123">
        <f>(T6/P6)-1</f>
        <v>0.16890982503364738</v>
      </c>
      <c r="U10" s="123">
        <f>(U6/Q6)-1</f>
        <v>0.10396409872849666</v>
      </c>
      <c r="V10" s="123">
        <f t="shared" ref="V10" si="10">(V6/R6)-1</f>
        <v>0.21216509775524983</v>
      </c>
      <c r="W10" s="123">
        <f>(W6/S6)-1</f>
        <v>-0.20255982192543132</v>
      </c>
      <c r="X10" s="123">
        <f>(X6/T6)-1</f>
        <v>-9.5567069660333903E-2</v>
      </c>
      <c r="Y10" s="123">
        <f>(Y6/U6)-1</f>
        <v>3.7940379403794022E-2</v>
      </c>
      <c r="Z10" s="123">
        <f>(Z6/V6)-1</f>
        <v>-0.19653524492234165</v>
      </c>
      <c r="AA10" s="123">
        <f t="shared" ref="AA10:AC10" si="11">(AA6/W6)-1</f>
        <v>6.9783670621074601E-2</v>
      </c>
      <c r="AB10" s="123">
        <f t="shared" si="11"/>
        <v>-3.5646085295989782E-2</v>
      </c>
      <c r="AC10" s="123">
        <f t="shared" si="11"/>
        <v>-0.11488250652741516</v>
      </c>
      <c r="AD10" s="123">
        <f>(AD6/Z6)-1</f>
        <v>-4.386617100371748E-2</v>
      </c>
      <c r="AE10" s="123" t="e">
        <f>(AE6/AA6)-1</f>
        <v>#VALUE!</v>
      </c>
      <c r="AF10" s="123">
        <f>(AF6/AB6)-1</f>
        <v>-1</v>
      </c>
      <c r="AG10" s="123">
        <f t="shared" ref="AG10" si="12">(AG6/AC6)-1</f>
        <v>-1</v>
      </c>
      <c r="AH10" s="123">
        <f>(AH6/AD6)-1</f>
        <v>-1</v>
      </c>
      <c r="AI10" s="124">
        <f>AVERAGE(G10:AD10)</f>
        <v>5.9571606946961654E-2</v>
      </c>
    </row>
  </sheetData>
  <mergeCells count="11">
    <mergeCell ref="C10:F10"/>
    <mergeCell ref="B1:AI3"/>
    <mergeCell ref="A4:A8"/>
    <mergeCell ref="C4:D4"/>
    <mergeCell ref="E4:H4"/>
    <mergeCell ref="I4:L4"/>
    <mergeCell ref="M4:Q4"/>
    <mergeCell ref="R4:U4"/>
    <mergeCell ref="V4:Y4"/>
    <mergeCell ref="Z4:AD4"/>
    <mergeCell ref="AE4:AH4"/>
  </mergeCell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RESUMEN</vt:lpstr>
      <vt:lpstr>Metas Semanales</vt:lpstr>
      <vt:lpstr>Plan de Trabajo </vt:lpstr>
      <vt:lpstr>Plan de Trabajo EJEMPLO</vt:lpstr>
      <vt:lpstr>Mensual </vt:lpstr>
      <vt:lpstr>Semanal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DELL</cp:lastModifiedBy>
  <cp:lastPrinted>2017-10-28T00:43:47Z</cp:lastPrinted>
  <dcterms:created xsi:type="dcterms:W3CDTF">2013-08-26T20:38:25Z</dcterms:created>
  <dcterms:modified xsi:type="dcterms:W3CDTF">2019-06-20T23:59:49Z</dcterms:modified>
</cp:coreProperties>
</file>